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G:\.shortcut-targets-by-id\1UE8ldOEEm158R8YEQrr-7tRvBw1HO_m_\SSOP - Sportif\Tournois internes\Tournoi Simple Fin-Saison\Tournoi interne 2021-2022\"/>
    </mc:Choice>
  </mc:AlternateContent>
  <xr:revisionPtr revIDLastSave="0" documentId="8_{A0F46D5E-7928-4E46-B5B1-53573A8B767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ableau" sheetId="1" r:id="rId1"/>
    <sheet name="Poules A - B" sheetId="2" r:id="rId2"/>
    <sheet name="Poules C - D" sheetId="3" r:id="rId3"/>
    <sheet name="Poules E - F" sheetId="4" r:id="rId4"/>
    <sheet name="Feuil1" sheetId="5" r:id="rId5"/>
  </sheets>
  <definedNames>
    <definedName name="Classement_3e">Tableau!$A$33:$E$38</definedName>
    <definedName name="Pct_pts_3e">Tableau!$E$33:$E$38</definedName>
    <definedName name="Pct_sets_3e">Tableau!$D$33:$D$38</definedName>
    <definedName name="Pts_3e">Tableau!$C$33:$C$38</definedName>
    <definedName name="_xlnm.Print_Area" localSheetId="1">'Poules A - B'!$A$1:$M$33</definedName>
    <definedName name="_xlnm.Print_Area" localSheetId="2">'Poules C - D'!$A$1:$M$33</definedName>
    <definedName name="_xlnm.Print_Area" localSheetId="3">'Poules E - F'!$A$1:$M$33</definedName>
    <definedName name="_xlnm.Print_Area" localSheetId="0">Tableau!#REF!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5" l="1"/>
  <c r="J6" i="5"/>
  <c r="I6" i="5"/>
  <c r="H6" i="5"/>
  <c r="K5" i="5"/>
  <c r="J5" i="5"/>
  <c r="I5" i="5"/>
  <c r="H5" i="5"/>
  <c r="K4" i="5"/>
  <c r="J4" i="5"/>
  <c r="I4" i="5"/>
  <c r="H4" i="5"/>
  <c r="K3" i="5"/>
  <c r="J3" i="5"/>
  <c r="I3" i="5"/>
  <c r="H3" i="5"/>
  <c r="K2" i="5"/>
  <c r="J2" i="5"/>
  <c r="I2" i="5"/>
  <c r="H2" i="5"/>
  <c r="K1" i="5"/>
  <c r="J1" i="5"/>
  <c r="I1" i="5"/>
  <c r="H1" i="5"/>
  <c r="E6" i="5"/>
  <c r="D6" i="5"/>
  <c r="C6" i="5"/>
  <c r="B6" i="5"/>
  <c r="E5" i="5"/>
  <c r="D5" i="5"/>
  <c r="C5" i="5"/>
  <c r="B5" i="5"/>
  <c r="E4" i="5"/>
  <c r="D4" i="5"/>
  <c r="C4" i="5"/>
  <c r="B4" i="5"/>
  <c r="E3" i="5"/>
  <c r="D3" i="5"/>
  <c r="C3" i="5"/>
  <c r="B3" i="5"/>
  <c r="AC31" i="3"/>
  <c r="AD31" i="3" s="1"/>
  <c r="AB31" i="3"/>
  <c r="AE31" i="3" s="1"/>
  <c r="Y30" i="3"/>
  <c r="Z30" i="3" s="1"/>
  <c r="X30" i="3"/>
  <c r="AA30" i="3" s="1"/>
  <c r="AA29" i="3"/>
  <c r="AD29" i="3" s="1"/>
  <c r="Z29" i="3"/>
  <c r="AE29" i="3" s="1"/>
  <c r="Y28" i="3"/>
  <c r="AB28" i="3" s="1"/>
  <c r="X28" i="3"/>
  <c r="AC28" i="3" s="1"/>
  <c r="AA27" i="3"/>
  <c r="AB27" i="3" s="1"/>
  <c r="Z27" i="3"/>
  <c r="AC27" i="3" s="1"/>
  <c r="Y26" i="3"/>
  <c r="AD26" i="3" s="1"/>
  <c r="X26" i="3"/>
  <c r="AE26" i="3" s="1"/>
  <c r="AC31" i="4"/>
  <c r="AD31" i="4" s="1"/>
  <c r="AB31" i="4"/>
  <c r="AE31" i="4" s="1"/>
  <c r="Y30" i="4"/>
  <c r="Z30" i="4" s="1"/>
  <c r="X30" i="4"/>
  <c r="AA30" i="4" s="1"/>
  <c r="AA29" i="4"/>
  <c r="AD29" i="4" s="1"/>
  <c r="Z29" i="4"/>
  <c r="AE29" i="4" s="1"/>
  <c r="Y28" i="4"/>
  <c r="AB28" i="4" s="1"/>
  <c r="X28" i="4"/>
  <c r="AC28" i="4" s="1"/>
  <c r="AA27" i="4"/>
  <c r="AB27" i="4" s="1"/>
  <c r="Z27" i="4"/>
  <c r="Y26" i="4"/>
  <c r="AD26" i="4" s="1"/>
  <c r="X26" i="4"/>
  <c r="AE26" i="4" s="1"/>
  <c r="AC31" i="2"/>
  <c r="AD31" i="2" s="1"/>
  <c r="AB31" i="2"/>
  <c r="AE31" i="2" s="1"/>
  <c r="Y30" i="2"/>
  <c r="Z30" i="2" s="1"/>
  <c r="X30" i="2"/>
  <c r="AA30" i="2" s="1"/>
  <c r="AA29" i="2"/>
  <c r="AD29" i="2" s="1"/>
  <c r="Z29" i="2"/>
  <c r="AE29" i="2" s="1"/>
  <c r="Y28" i="2"/>
  <c r="AB28" i="2" s="1"/>
  <c r="X28" i="2"/>
  <c r="AC28" i="2" s="1"/>
  <c r="AA27" i="2"/>
  <c r="Z27" i="2"/>
  <c r="AC27" i="2" s="1"/>
  <c r="Y26" i="2"/>
  <c r="X26" i="2"/>
  <c r="AE26" i="2" s="1"/>
  <c r="AC14" i="3"/>
  <c r="AD14" i="3" s="1"/>
  <c r="AB14" i="3"/>
  <c r="AE14" i="3" s="1"/>
  <c r="AC14" i="4"/>
  <c r="AD14" i="4" s="1"/>
  <c r="AB14" i="4"/>
  <c r="AE14" i="4" s="1"/>
  <c r="AC14" i="2"/>
  <c r="AD14" i="2" s="1"/>
  <c r="AB14" i="2"/>
  <c r="AE14" i="2" s="1"/>
  <c r="AA12" i="3"/>
  <c r="AD12" i="3" s="1"/>
  <c r="Z12" i="3"/>
  <c r="AE12" i="3" s="1"/>
  <c r="AA12" i="4"/>
  <c r="AD12" i="4" s="1"/>
  <c r="Z12" i="4"/>
  <c r="AE12" i="4" s="1"/>
  <c r="AA12" i="2"/>
  <c r="AD12" i="2" s="1"/>
  <c r="Z12" i="2"/>
  <c r="AE12" i="2" s="1"/>
  <c r="Y13" i="3"/>
  <c r="Z13" i="3" s="1"/>
  <c r="X13" i="3"/>
  <c r="AA13" i="3" s="1"/>
  <c r="Y13" i="4"/>
  <c r="Z13" i="4" s="1"/>
  <c r="X13" i="4"/>
  <c r="AA13" i="4" s="1"/>
  <c r="Y13" i="2"/>
  <c r="Z13" i="2" s="1"/>
  <c r="X13" i="2"/>
  <c r="AA13" i="2" s="1"/>
  <c r="Y11" i="3"/>
  <c r="AB11" i="3" s="1"/>
  <c r="X11" i="3"/>
  <c r="AC11" i="3" s="1"/>
  <c r="Y11" i="4"/>
  <c r="AB11" i="4" s="1"/>
  <c r="X11" i="4"/>
  <c r="AC11" i="4" s="1"/>
  <c r="Y11" i="2"/>
  <c r="X11" i="2"/>
  <c r="AC11" i="2" s="1"/>
  <c r="AA10" i="3"/>
  <c r="Z10" i="3"/>
  <c r="AC10" i="3" s="1"/>
  <c r="AA10" i="4"/>
  <c r="Z10" i="4"/>
  <c r="AC10" i="4" s="1"/>
  <c r="AA10" i="2"/>
  <c r="AB10" i="2" s="1"/>
  <c r="Z10" i="2"/>
  <c r="AC10" i="2" s="1"/>
  <c r="Y9" i="3"/>
  <c r="AD9" i="3" s="1"/>
  <c r="Y9" i="4"/>
  <c r="AD9" i="4" s="1"/>
  <c r="Y9" i="2"/>
  <c r="AD9" i="2" s="1"/>
  <c r="X9" i="3"/>
  <c r="AE9" i="3" s="1"/>
  <c r="X9" i="4"/>
  <c r="AE9" i="4" s="1"/>
  <c r="X9" i="2"/>
  <c r="AE9" i="2" s="1"/>
  <c r="K12" i="2"/>
  <c r="T31" i="4"/>
  <c r="U31" i="4" s="1"/>
  <c r="S31" i="4"/>
  <c r="V31" i="4" s="1"/>
  <c r="P30" i="4"/>
  <c r="Q30" i="4" s="1"/>
  <c r="O30" i="4"/>
  <c r="R30" i="4" s="1"/>
  <c r="R29" i="4"/>
  <c r="U29" i="4" s="1"/>
  <c r="Q29" i="4"/>
  <c r="V29" i="4" s="1"/>
  <c r="P28" i="4"/>
  <c r="S28" i="4" s="1"/>
  <c r="O28" i="4"/>
  <c r="T28" i="4" s="1"/>
  <c r="R27" i="4"/>
  <c r="Q27" i="4"/>
  <c r="T27" i="4" s="1"/>
  <c r="P26" i="4"/>
  <c r="U26" i="4" s="1"/>
  <c r="O26" i="4"/>
  <c r="T14" i="4"/>
  <c r="U14" i="4" s="1"/>
  <c r="S14" i="4"/>
  <c r="V14" i="4" s="1"/>
  <c r="P13" i="4"/>
  <c r="Q13" i="4" s="1"/>
  <c r="O13" i="4"/>
  <c r="R13" i="4" s="1"/>
  <c r="R12" i="4"/>
  <c r="U12" i="4" s="1"/>
  <c r="Q12" i="4"/>
  <c r="V12" i="4" s="1"/>
  <c r="P11" i="4"/>
  <c r="S11" i="4" s="1"/>
  <c r="O11" i="4"/>
  <c r="T11" i="4" s="1"/>
  <c r="R10" i="4"/>
  <c r="S10" i="4" s="1"/>
  <c r="Q10" i="4"/>
  <c r="P9" i="4"/>
  <c r="U9" i="4" s="1"/>
  <c r="O9" i="4"/>
  <c r="V9" i="4" s="1"/>
  <c r="T31" i="3"/>
  <c r="U31" i="3" s="1"/>
  <c r="S31" i="3"/>
  <c r="V31" i="3" s="1"/>
  <c r="P30" i="3"/>
  <c r="Q30" i="3" s="1"/>
  <c r="O30" i="3"/>
  <c r="R30" i="3" s="1"/>
  <c r="R29" i="3"/>
  <c r="U29" i="3" s="1"/>
  <c r="Q29" i="3"/>
  <c r="V29" i="3" s="1"/>
  <c r="P28" i="3"/>
  <c r="S28" i="3" s="1"/>
  <c r="O28" i="3"/>
  <c r="T28" i="3" s="1"/>
  <c r="R27" i="3"/>
  <c r="S27" i="3" s="1"/>
  <c r="Q27" i="3"/>
  <c r="T27" i="3" s="1"/>
  <c r="P26" i="3"/>
  <c r="U26" i="3" s="1"/>
  <c r="O26" i="3"/>
  <c r="V26" i="3" s="1"/>
  <c r="T14" i="3"/>
  <c r="U14" i="3" s="1"/>
  <c r="S14" i="3"/>
  <c r="V14" i="3" s="1"/>
  <c r="P13" i="3"/>
  <c r="Q13" i="3" s="1"/>
  <c r="O13" i="3"/>
  <c r="R13" i="3" s="1"/>
  <c r="R12" i="3"/>
  <c r="U12" i="3" s="1"/>
  <c r="Q12" i="3"/>
  <c r="V12" i="3" s="1"/>
  <c r="P11" i="3"/>
  <c r="O11" i="3"/>
  <c r="T11" i="3" s="1"/>
  <c r="R10" i="3"/>
  <c r="Q10" i="3"/>
  <c r="T10" i="3" s="1"/>
  <c r="P9" i="3"/>
  <c r="U9" i="3" s="1"/>
  <c r="O9" i="3"/>
  <c r="T31" i="2"/>
  <c r="U31" i="2" s="1"/>
  <c r="S31" i="2"/>
  <c r="V31" i="2" s="1"/>
  <c r="P30" i="2"/>
  <c r="Q30" i="2" s="1"/>
  <c r="O30" i="2"/>
  <c r="R30" i="2" s="1"/>
  <c r="R29" i="2"/>
  <c r="U29" i="2" s="1"/>
  <c r="Q29" i="2"/>
  <c r="V29" i="2" s="1"/>
  <c r="P28" i="2"/>
  <c r="S28" i="2" s="1"/>
  <c r="O28" i="2"/>
  <c r="T28" i="2" s="1"/>
  <c r="R27" i="2"/>
  <c r="Q27" i="2"/>
  <c r="T27" i="2" s="1"/>
  <c r="P26" i="2"/>
  <c r="U26" i="2" s="1"/>
  <c r="O26" i="2"/>
  <c r="V26" i="2" s="1"/>
  <c r="T14" i="2"/>
  <c r="U14" i="2" s="1"/>
  <c r="S14" i="2"/>
  <c r="V14" i="2" s="1"/>
  <c r="P13" i="2"/>
  <c r="Q13" i="2" s="1"/>
  <c r="O13" i="2"/>
  <c r="R13" i="2" s="1"/>
  <c r="R12" i="2"/>
  <c r="U12" i="2" s="1"/>
  <c r="Q12" i="2"/>
  <c r="V12" i="2" s="1"/>
  <c r="P11" i="2"/>
  <c r="S11" i="2" s="1"/>
  <c r="O11" i="2"/>
  <c r="T11" i="2" s="1"/>
  <c r="R10" i="2"/>
  <c r="S10" i="2" s="1"/>
  <c r="Q10" i="2"/>
  <c r="T10" i="2" s="1"/>
  <c r="P9" i="2"/>
  <c r="U9" i="2" s="1"/>
  <c r="O9" i="2"/>
  <c r="V9" i="2" s="1"/>
  <c r="F30" i="1"/>
  <c r="B23" i="4" s="1"/>
  <c r="F29" i="1"/>
  <c r="B22" i="4" s="1"/>
  <c r="B31" i="4" s="1"/>
  <c r="F28" i="1"/>
  <c r="B21" i="4" s="1"/>
  <c r="C30" i="4" s="1"/>
  <c r="F27" i="1"/>
  <c r="B20" i="4" s="1"/>
  <c r="B30" i="4" s="1"/>
  <c r="F25" i="1"/>
  <c r="B6" i="4" s="1"/>
  <c r="C14" i="4" s="1"/>
  <c r="F24" i="1"/>
  <c r="B5" i="4" s="1"/>
  <c r="C10" i="4" s="1"/>
  <c r="F23" i="1"/>
  <c r="B4" i="4" s="1"/>
  <c r="C13" i="4" s="1"/>
  <c r="F22" i="1"/>
  <c r="B3" i="4" s="1"/>
  <c r="F20" i="1"/>
  <c r="B23" i="3" s="1"/>
  <c r="C29" i="3" s="1"/>
  <c r="F19" i="1"/>
  <c r="B22" i="3" s="1"/>
  <c r="C28" i="3" s="1"/>
  <c r="F18" i="1"/>
  <c r="B21" i="3" s="1"/>
  <c r="B29" i="3" s="1"/>
  <c r="F17" i="1"/>
  <c r="B20" i="3" s="1"/>
  <c r="F15" i="1"/>
  <c r="B6" i="3" s="1"/>
  <c r="C9" i="3" s="1"/>
  <c r="F14" i="1"/>
  <c r="B5" i="3" s="1"/>
  <c r="C10" i="3" s="1"/>
  <c r="F13" i="1"/>
  <c r="B4" i="3" s="1"/>
  <c r="F12" i="1"/>
  <c r="B3" i="3" s="1"/>
  <c r="B9" i="3" s="1"/>
  <c r="F10" i="1"/>
  <c r="B23" i="2" s="1"/>
  <c r="C31" i="2" s="1"/>
  <c r="F9" i="1"/>
  <c r="B22" i="2" s="1"/>
  <c r="C28" i="2" s="1"/>
  <c r="F8" i="1"/>
  <c r="B21" i="2" s="1"/>
  <c r="B29" i="2" s="1"/>
  <c r="F7" i="1"/>
  <c r="B20" i="2" s="1"/>
  <c r="B28" i="2" s="1"/>
  <c r="F5" i="1"/>
  <c r="B6" i="2" s="1"/>
  <c r="F4" i="1"/>
  <c r="B5" i="2" s="1"/>
  <c r="B14" i="2" s="1"/>
  <c r="F3" i="1"/>
  <c r="B4" i="2" s="1"/>
  <c r="C13" i="2" s="1"/>
  <c r="F2" i="1"/>
  <c r="B3" i="2" s="1"/>
  <c r="M31" i="4"/>
  <c r="L31" i="4"/>
  <c r="K30" i="4"/>
  <c r="J30" i="4"/>
  <c r="M29" i="4"/>
  <c r="K29" i="4"/>
  <c r="L28" i="4"/>
  <c r="J28" i="4"/>
  <c r="L27" i="4"/>
  <c r="K27" i="4"/>
  <c r="M26" i="4"/>
  <c r="J26" i="4"/>
  <c r="M14" i="4"/>
  <c r="L14" i="4"/>
  <c r="K13" i="4"/>
  <c r="J13" i="4"/>
  <c r="M12" i="4"/>
  <c r="K12" i="4"/>
  <c r="L11" i="4"/>
  <c r="J11" i="4"/>
  <c r="L10" i="4"/>
  <c r="K10" i="4"/>
  <c r="M9" i="4"/>
  <c r="J9" i="4"/>
  <c r="M31" i="3"/>
  <c r="L31" i="3"/>
  <c r="K30" i="3"/>
  <c r="J30" i="3"/>
  <c r="M29" i="3"/>
  <c r="K29" i="3"/>
  <c r="L28" i="3"/>
  <c r="J28" i="3"/>
  <c r="L27" i="3"/>
  <c r="K27" i="3"/>
  <c r="M26" i="3"/>
  <c r="J26" i="3"/>
  <c r="M14" i="3"/>
  <c r="L14" i="3"/>
  <c r="K13" i="3"/>
  <c r="J13" i="3"/>
  <c r="M12" i="3"/>
  <c r="K12" i="3"/>
  <c r="L11" i="3"/>
  <c r="J11" i="3"/>
  <c r="L10" i="3"/>
  <c r="K10" i="3"/>
  <c r="M9" i="3"/>
  <c r="J9" i="3"/>
  <c r="M31" i="2"/>
  <c r="L31" i="2"/>
  <c r="K30" i="2"/>
  <c r="J30" i="2"/>
  <c r="M29" i="2"/>
  <c r="K29" i="2"/>
  <c r="L28" i="2"/>
  <c r="J28" i="2"/>
  <c r="L27" i="2"/>
  <c r="K27" i="2"/>
  <c r="M26" i="2"/>
  <c r="J26" i="2"/>
  <c r="M14" i="2"/>
  <c r="L14" i="2"/>
  <c r="K13" i="2"/>
  <c r="J13" i="2"/>
  <c r="M12" i="2"/>
  <c r="L11" i="2"/>
  <c r="J11" i="2"/>
  <c r="L10" i="2"/>
  <c r="K10" i="2"/>
  <c r="M9" i="2"/>
  <c r="J9" i="2"/>
  <c r="J32" i="3" l="1"/>
  <c r="J32" i="4"/>
  <c r="O32" i="4"/>
  <c r="Y32" i="4"/>
  <c r="P32" i="4"/>
  <c r="O15" i="3"/>
  <c r="X32" i="2"/>
  <c r="X15" i="3"/>
  <c r="R32" i="3"/>
  <c r="X32" i="3"/>
  <c r="L32" i="4"/>
  <c r="O15" i="4"/>
  <c r="J15" i="4"/>
  <c r="P15" i="3"/>
  <c r="O16" i="3" s="1"/>
  <c r="J15" i="3"/>
  <c r="X15" i="2"/>
  <c r="AD15" i="4"/>
  <c r="Q32" i="4"/>
  <c r="Y32" i="3"/>
  <c r="V32" i="3"/>
  <c r="U15" i="4"/>
  <c r="S15" i="4"/>
  <c r="Y15" i="4"/>
  <c r="M15" i="4"/>
  <c r="P15" i="4"/>
  <c r="L15" i="4"/>
  <c r="X32" i="4"/>
  <c r="V26" i="4"/>
  <c r="V32" i="4" s="1"/>
  <c r="X15" i="4"/>
  <c r="M32" i="4"/>
  <c r="U32" i="4"/>
  <c r="AE32" i="4"/>
  <c r="V15" i="4"/>
  <c r="AE15" i="4"/>
  <c r="AD32" i="4"/>
  <c r="K15" i="4"/>
  <c r="Q15" i="4"/>
  <c r="R32" i="4"/>
  <c r="AB32" i="4"/>
  <c r="Z32" i="4"/>
  <c r="K32" i="4"/>
  <c r="G28" i="1" s="1"/>
  <c r="H28" i="1" s="1"/>
  <c r="AC15" i="4"/>
  <c r="AA15" i="4"/>
  <c r="T32" i="4"/>
  <c r="M32" i="3"/>
  <c r="S32" i="3"/>
  <c r="M15" i="3"/>
  <c r="L32" i="3"/>
  <c r="Z32" i="3"/>
  <c r="Y15" i="3"/>
  <c r="Q32" i="3"/>
  <c r="P32" i="3"/>
  <c r="AD15" i="3"/>
  <c r="AA32" i="3"/>
  <c r="O32" i="3"/>
  <c r="S11" i="3"/>
  <c r="AB32" i="3"/>
  <c r="K32" i="3"/>
  <c r="V9" i="3"/>
  <c r="V15" i="3" s="1"/>
  <c r="Y32" i="2"/>
  <c r="R15" i="2"/>
  <c r="V15" i="2"/>
  <c r="O32" i="2"/>
  <c r="L15" i="2"/>
  <c r="Z15" i="2"/>
  <c r="U15" i="2"/>
  <c r="Q15" i="2"/>
  <c r="J15" i="2"/>
  <c r="P32" i="2"/>
  <c r="AD15" i="2"/>
  <c r="K15" i="2"/>
  <c r="M15" i="2"/>
  <c r="T15" i="2"/>
  <c r="J32" i="2"/>
  <c r="G8" i="1" s="1"/>
  <c r="H8" i="1" s="1"/>
  <c r="AE15" i="2"/>
  <c r="S15" i="2"/>
  <c r="K32" i="2"/>
  <c r="R32" i="2"/>
  <c r="AD26" i="2"/>
  <c r="AD32" i="2" s="1"/>
  <c r="AE32" i="2"/>
  <c r="P15" i="2"/>
  <c r="AA32" i="2"/>
  <c r="L32" i="2"/>
  <c r="M32" i="2"/>
  <c r="AA15" i="2"/>
  <c r="AC15" i="2"/>
  <c r="V32" i="2"/>
  <c r="Y15" i="2"/>
  <c r="U32" i="2"/>
  <c r="AE15" i="3"/>
  <c r="U32" i="3"/>
  <c r="U15" i="3"/>
  <c r="AE32" i="3"/>
  <c r="AD32" i="3"/>
  <c r="T32" i="3"/>
  <c r="AC32" i="3"/>
  <c r="AC15" i="3"/>
  <c r="K15" i="3"/>
  <c r="T15" i="3"/>
  <c r="AA15" i="3"/>
  <c r="L15" i="3"/>
  <c r="R15" i="3"/>
  <c r="C12" i="2"/>
  <c r="C9" i="2"/>
  <c r="B10" i="3"/>
  <c r="B12" i="3"/>
  <c r="C31" i="4"/>
  <c r="C26" i="4"/>
  <c r="C31" i="3"/>
  <c r="B9" i="4"/>
  <c r="B11" i="4"/>
  <c r="B28" i="3"/>
  <c r="B30" i="3"/>
  <c r="B11" i="2"/>
  <c r="B13" i="2"/>
  <c r="Q15" i="3"/>
  <c r="AB10" i="3"/>
  <c r="AB15" i="3" s="1"/>
  <c r="Z15" i="3"/>
  <c r="S27" i="4"/>
  <c r="S32" i="4" s="1"/>
  <c r="AA32" i="4"/>
  <c r="AC27" i="4"/>
  <c r="AC32" i="4" s="1"/>
  <c r="B26" i="3"/>
  <c r="C26" i="3"/>
  <c r="B28" i="4"/>
  <c r="B31" i="2"/>
  <c r="C14" i="2"/>
  <c r="B26" i="4"/>
  <c r="B11" i="3"/>
  <c r="C27" i="2"/>
  <c r="C27" i="4"/>
  <c r="B13" i="3"/>
  <c r="C28" i="4"/>
  <c r="B30" i="2"/>
  <c r="S10" i="3"/>
  <c r="B27" i="2"/>
  <c r="B27" i="3"/>
  <c r="C30" i="2"/>
  <c r="C10" i="2"/>
  <c r="B10" i="2"/>
  <c r="B13" i="4"/>
  <c r="C11" i="4"/>
  <c r="C11" i="3"/>
  <c r="B14" i="4"/>
  <c r="B12" i="4"/>
  <c r="C13" i="3"/>
  <c r="B12" i="2"/>
  <c r="B9" i="2"/>
  <c r="C30" i="3"/>
  <c r="C9" i="4"/>
  <c r="C12" i="3"/>
  <c r="C12" i="4"/>
  <c r="B27" i="4"/>
  <c r="C29" i="4"/>
  <c r="B29" i="4"/>
  <c r="B31" i="3"/>
  <c r="C11" i="2"/>
  <c r="C29" i="2"/>
  <c r="C14" i="3"/>
  <c r="C26" i="2"/>
  <c r="C27" i="3"/>
  <c r="B14" i="3"/>
  <c r="B26" i="2"/>
  <c r="B10" i="4"/>
  <c r="AB10" i="4"/>
  <c r="AB15" i="4" s="1"/>
  <c r="Z15" i="4"/>
  <c r="T10" i="4"/>
  <c r="T15" i="4" s="1"/>
  <c r="R15" i="4"/>
  <c r="G3" i="1"/>
  <c r="H3" i="1" s="1"/>
  <c r="O15" i="2"/>
  <c r="AB11" i="2"/>
  <c r="AB15" i="2" s="1"/>
  <c r="T32" i="2"/>
  <c r="AC32" i="2"/>
  <c r="Z32" i="2"/>
  <c r="S27" i="2"/>
  <c r="S32" i="2" s="1"/>
  <c r="AB27" i="2"/>
  <c r="AB32" i="2" s="1"/>
  <c r="Q32" i="2"/>
  <c r="Q33" i="3" l="1"/>
  <c r="G4" i="1"/>
  <c r="H4" i="1" s="1"/>
  <c r="G29" i="1"/>
  <c r="H29" i="1" s="1"/>
  <c r="X33" i="3"/>
  <c r="O33" i="4"/>
  <c r="S16" i="2"/>
  <c r="X33" i="4"/>
  <c r="S16" i="4"/>
  <c r="S15" i="3"/>
  <c r="S16" i="3" s="1"/>
  <c r="AD33" i="3"/>
  <c r="X33" i="2"/>
  <c r="Q16" i="2"/>
  <c r="Q33" i="2"/>
  <c r="X16" i="3"/>
  <c r="G15" i="1"/>
  <c r="H15" i="1" s="1"/>
  <c r="G13" i="1"/>
  <c r="H13" i="1" s="1"/>
  <c r="U16" i="4"/>
  <c r="O16" i="4"/>
  <c r="Q33" i="4"/>
  <c r="U16" i="2"/>
  <c r="AB16" i="2"/>
  <c r="X16" i="2"/>
  <c r="U33" i="4"/>
  <c r="Q16" i="4"/>
  <c r="AB33" i="4"/>
  <c r="AD33" i="4"/>
  <c r="AD16" i="4"/>
  <c r="G25" i="1"/>
  <c r="H25" i="1" s="1"/>
  <c r="Z33" i="3"/>
  <c r="U33" i="3"/>
  <c r="G18" i="1"/>
  <c r="H18" i="1" s="1"/>
  <c r="X16" i="4"/>
  <c r="AB16" i="4"/>
  <c r="G30" i="1"/>
  <c r="H30" i="1" s="1"/>
  <c r="G23" i="1"/>
  <c r="H23" i="1" s="1"/>
  <c r="S33" i="4"/>
  <c r="Z16" i="4"/>
  <c r="Z33" i="4"/>
  <c r="G24" i="1"/>
  <c r="H24" i="1" s="1"/>
  <c r="AD16" i="3"/>
  <c r="S33" i="3"/>
  <c r="G19" i="1"/>
  <c r="H19" i="1" s="1"/>
  <c r="U16" i="3"/>
  <c r="G20" i="1"/>
  <c r="H20" i="1" s="1"/>
  <c r="AB33" i="3"/>
  <c r="Z16" i="3"/>
  <c r="O33" i="3"/>
  <c r="U33" i="2"/>
  <c r="Z16" i="2"/>
  <c r="O33" i="2"/>
  <c r="Z33" i="2"/>
  <c r="G9" i="1"/>
  <c r="H9" i="1" s="1"/>
  <c r="AD16" i="2"/>
  <c r="G10" i="1"/>
  <c r="H10" i="1" s="1"/>
  <c r="AD33" i="2"/>
  <c r="O16" i="2"/>
  <c r="G5" i="1"/>
  <c r="H5" i="1" s="1"/>
  <c r="G14" i="1"/>
  <c r="H14" i="1" s="1"/>
  <c r="AB16" i="3"/>
  <c r="Q16" i="3"/>
  <c r="G12" i="1"/>
  <c r="H12" i="1" s="1"/>
  <c r="AB33" i="2"/>
  <c r="S33" i="2"/>
  <c r="G22" i="1" l="1"/>
  <c r="H22" i="1" s="1"/>
  <c r="E1" i="5"/>
  <c r="B1" i="5"/>
  <c r="D1" i="5"/>
  <c r="C1" i="5"/>
  <c r="E2" i="5"/>
  <c r="D2" i="5"/>
  <c r="C2" i="5"/>
  <c r="B2" i="5"/>
  <c r="B38" i="1"/>
  <c r="B35" i="1"/>
  <c r="D33" i="1"/>
  <c r="E33" i="1"/>
  <c r="D38" i="1"/>
  <c r="B33" i="1"/>
  <c r="D34" i="1"/>
  <c r="B34" i="1"/>
  <c r="E38" i="1"/>
  <c r="G27" i="1"/>
  <c r="H27" i="1" s="1"/>
  <c r="C38" i="1"/>
  <c r="D37" i="1"/>
  <c r="B37" i="1"/>
  <c r="C37" i="1"/>
  <c r="E37" i="1"/>
  <c r="E34" i="1"/>
  <c r="C34" i="1"/>
  <c r="G17" i="1"/>
  <c r="H17" i="1" s="1"/>
  <c r="D36" i="1"/>
  <c r="C36" i="1"/>
  <c r="E36" i="1"/>
  <c r="E35" i="1"/>
  <c r="D35" i="1"/>
  <c r="C35" i="1"/>
  <c r="G2" i="1"/>
  <c r="H2" i="1" s="1"/>
  <c r="G7" i="1"/>
  <c r="H7" i="1" s="1"/>
  <c r="C33" i="1"/>
  <c r="B36" i="1"/>
  <c r="X18" i="1" l="1"/>
  <c r="K11" i="1"/>
  <c r="N18" i="1" s="1"/>
  <c r="Q21" i="1" s="1"/>
  <c r="T23" i="1" s="1"/>
  <c r="X16" i="1" s="1"/>
  <c r="K3" i="1"/>
  <c r="N14" i="1" s="1"/>
  <c r="Q20" i="1" s="1"/>
  <c r="T20" i="1" s="1"/>
  <c r="X14" i="1" s="1"/>
  <c r="K15" i="1"/>
  <c r="N20" i="1" s="1"/>
  <c r="Q23" i="1" s="1"/>
  <c r="T21" i="1" s="1"/>
  <c r="X15" i="1" s="1"/>
  <c r="K23" i="1"/>
  <c r="N24" i="1" s="1"/>
  <c r="Q24" i="1" s="1"/>
  <c r="T24" i="1" s="1"/>
  <c r="X17" i="1" s="1"/>
  <c r="K36" i="1"/>
  <c r="X19" i="1" s="1"/>
  <c r="K31" i="1"/>
  <c r="N34" i="1" s="1"/>
  <c r="Q36" i="1" s="1"/>
  <c r="X25" i="1" s="1"/>
  <c r="K6" i="1"/>
  <c r="N15" i="1" s="1"/>
  <c r="Q14" i="1" s="1"/>
  <c r="T17" i="1" s="1"/>
  <c r="X12" i="1" s="1"/>
  <c r="K14" i="1"/>
  <c r="N8" i="1" s="1"/>
  <c r="Q5" i="1" s="1"/>
  <c r="T6" i="1" s="1"/>
  <c r="X4" i="1" s="1"/>
  <c r="K34" i="1"/>
  <c r="Q31" i="1" s="1"/>
  <c r="K24" i="1"/>
  <c r="N12" i="1" s="1"/>
  <c r="Q6" i="1" s="1"/>
  <c r="T3" i="1" s="1"/>
  <c r="K17" i="1"/>
  <c r="N9" i="1" s="1"/>
  <c r="Q11" i="1" s="1"/>
  <c r="T12" i="1" s="1"/>
  <c r="X9" i="1" s="1"/>
  <c r="K37" i="1"/>
  <c r="N37" i="1" s="1"/>
  <c r="Q34" i="1" s="1"/>
  <c r="X23" i="1" s="1"/>
  <c r="K33" i="1"/>
  <c r="N36" i="1" s="1"/>
  <c r="Q37" i="1" s="1"/>
  <c r="X24" i="1" s="1"/>
  <c r="K21" i="1"/>
  <c r="N23" i="1" s="1"/>
  <c r="Q18" i="1" s="1"/>
  <c r="T18" i="1" s="1"/>
  <c r="X13" i="1" s="1"/>
  <c r="K5" i="1"/>
  <c r="N3" i="1" s="1"/>
  <c r="Q8" i="1" s="1"/>
  <c r="T11" i="1" s="1"/>
  <c r="X8" i="1" s="1"/>
  <c r="K30" i="1"/>
  <c r="X20" i="1" s="1"/>
  <c r="K18" i="1"/>
  <c r="N21" i="1" s="1"/>
  <c r="Q17" i="1" s="1"/>
  <c r="T15" i="1" s="1"/>
  <c r="X10" i="1" s="1"/>
  <c r="K27" i="1"/>
  <c r="N33" i="1" s="1"/>
  <c r="Q33" i="1" s="1"/>
  <c r="X22" i="1" s="1"/>
  <c r="K8" i="1"/>
  <c r="N5" i="1" s="1"/>
  <c r="K12" i="1"/>
  <c r="N6" i="1" s="1"/>
  <c r="K2" i="1"/>
  <c r="N2" i="1" s="1"/>
  <c r="Q2" i="1" s="1"/>
  <c r="T2" i="1" s="1"/>
  <c r="N17" i="1"/>
  <c r="Q15" i="1" s="1"/>
  <c r="T14" i="1" s="1"/>
  <c r="X11" i="1" s="1"/>
  <c r="K20" i="1"/>
  <c r="N11" i="1" s="1"/>
  <c r="Q12" i="1" s="1"/>
  <c r="T9" i="1" s="1"/>
  <c r="X7" i="1" s="1"/>
  <c r="Q9" i="1" l="1"/>
  <c r="T8" i="1" s="1"/>
  <c r="X6" i="1" s="1"/>
  <c r="X3" i="1"/>
  <c r="X2" i="1"/>
  <c r="Q3" i="1"/>
  <c r="T5" i="1" s="1"/>
  <c r="X5" i="1" s="1"/>
</calcChain>
</file>

<file path=xl/sharedStrings.xml><?xml version="1.0" encoding="utf-8"?>
<sst xmlns="http://schemas.openxmlformats.org/spreadsheetml/2006/main" count="445" uniqueCount="123">
  <si>
    <t>NOM Prénom</t>
  </si>
  <si>
    <t>Rang</t>
  </si>
  <si>
    <t>F</t>
  </si>
  <si>
    <t>Poule A</t>
  </si>
  <si>
    <t>Poule B</t>
  </si>
  <si>
    <t>Poule C</t>
  </si>
  <si>
    <t>Poule D</t>
  </si>
  <si>
    <t>Poule E</t>
  </si>
  <si>
    <t>Poule F</t>
  </si>
  <si>
    <t>1/4 F</t>
  </si>
  <si>
    <t>1/2 F</t>
  </si>
  <si>
    <t>Finale</t>
  </si>
  <si>
    <t>5 à 8</t>
  </si>
  <si>
    <t>9 à 16</t>
  </si>
  <si>
    <t>21 / 22</t>
  </si>
  <si>
    <t>19 / 20</t>
  </si>
  <si>
    <t>17 / 18</t>
  </si>
  <si>
    <t>15 / 16</t>
  </si>
  <si>
    <t>3 / 4</t>
  </si>
  <si>
    <t>5 / 6</t>
  </si>
  <si>
    <t>7 / 8</t>
  </si>
  <si>
    <t>9 / 10</t>
  </si>
  <si>
    <t>11 / 12</t>
  </si>
  <si>
    <t>13 / 14</t>
  </si>
  <si>
    <t>SERPENT</t>
  </si>
  <si>
    <t>G</t>
  </si>
  <si>
    <t>P</t>
  </si>
  <si>
    <t>Classement final</t>
  </si>
  <si>
    <t>Class.</t>
  </si>
  <si>
    <t>POULE</t>
  </si>
  <si>
    <t>A</t>
  </si>
  <si>
    <t>Classement</t>
  </si>
  <si>
    <t>TABLE</t>
  </si>
  <si>
    <t>1 pour victoire - 0 pour défaite</t>
  </si>
  <si>
    <t>Nom Prénom</t>
  </si>
  <si>
    <t>Scores</t>
  </si>
  <si>
    <t>1 contre 4</t>
  </si>
  <si>
    <t>2 contre 3</t>
  </si>
  <si>
    <t>1 contre 3</t>
  </si>
  <si>
    <t>2 contre 4</t>
  </si>
  <si>
    <t>1 contre 2</t>
  </si>
  <si>
    <t>3 contre 4</t>
  </si>
  <si>
    <t>Total</t>
  </si>
  <si>
    <t>B</t>
  </si>
  <si>
    <t>C</t>
  </si>
  <si>
    <t>D</t>
  </si>
  <si>
    <t>E</t>
  </si>
  <si>
    <t>9 à 12</t>
  </si>
  <si>
    <t>13 à 16</t>
  </si>
  <si>
    <t>17 à 20</t>
  </si>
  <si>
    <t>21 à 24</t>
  </si>
  <si>
    <t>23 /24</t>
  </si>
  <si>
    <t>Points</t>
  </si>
  <si>
    <t>Pos</t>
  </si>
  <si>
    <r>
      <rPr>
        <b/>
        <sz val="12"/>
        <color indexed="8"/>
        <rFont val="Calibri"/>
        <family val="2"/>
      </rPr>
      <t>PRINCIPAL</t>
    </r>
    <r>
      <rPr>
        <b/>
        <sz val="12"/>
        <color indexed="8"/>
        <rFont val="Calibri"/>
        <family val="2"/>
      </rPr>
      <t xml:space="preserve">   1/8 F</t>
    </r>
  </si>
  <si>
    <t>4D</t>
  </si>
  <si>
    <t>1A</t>
  </si>
  <si>
    <t>1E</t>
  </si>
  <si>
    <t>1D</t>
  </si>
  <si>
    <t>1C</t>
  </si>
  <si>
    <t>1F</t>
  </si>
  <si>
    <t>1B</t>
  </si>
  <si>
    <t>4E</t>
  </si>
  <si>
    <t>4A</t>
  </si>
  <si>
    <t>4B</t>
  </si>
  <si>
    <t>4F</t>
  </si>
  <si>
    <t>4C</t>
  </si>
  <si>
    <t>3C</t>
  </si>
  <si>
    <t>2B</t>
  </si>
  <si>
    <t>3F</t>
  </si>
  <si>
    <t>2F</t>
  </si>
  <si>
    <t>2C</t>
  </si>
  <si>
    <t>3B</t>
  </si>
  <si>
    <t>3A</t>
  </si>
  <si>
    <t>2D</t>
  </si>
  <si>
    <t>2E</t>
  </si>
  <si>
    <t>3E</t>
  </si>
  <si>
    <t>2A</t>
  </si>
  <si>
    <t>3D</t>
  </si>
  <si>
    <r>
      <rPr>
        <b/>
        <sz val="12"/>
        <color indexed="8"/>
        <rFont val="Calibri"/>
        <family val="2"/>
      </rPr>
      <t>CONSOLANTE</t>
    </r>
    <r>
      <rPr>
        <sz val="12"/>
        <color theme="1"/>
        <rFont val="Calibri"/>
        <family val="2"/>
        <scheme val="minor"/>
      </rPr>
      <t xml:space="preserve">  17 à 24</t>
    </r>
  </si>
  <si>
    <t>Sets</t>
  </si>
  <si>
    <t>Pts</t>
  </si>
  <si>
    <t>% gagnés</t>
  </si>
  <si>
    <t>sets</t>
  </si>
  <si>
    <t>pts</t>
  </si>
  <si>
    <t>1*</t>
  </si>
  <si>
    <t>2*</t>
  </si>
  <si>
    <t>3*</t>
  </si>
  <si>
    <t>4*</t>
  </si>
  <si>
    <t>5*</t>
  </si>
  <si>
    <t>6*</t>
  </si>
  <si>
    <t>*</t>
  </si>
  <si>
    <t>Tête de série</t>
  </si>
  <si>
    <t>4e meill. 3e</t>
  </si>
  <si>
    <t>Meill. 3e</t>
  </si>
  <si>
    <t>2e meill. 3e</t>
  </si>
  <si>
    <t>3e meill. 3e</t>
  </si>
  <si>
    <t>5e meill. 3e</t>
  </si>
  <si>
    <t>6e meill. 3e</t>
  </si>
  <si>
    <t>ATTENTION, NE PAS LANCER DE 1/8 DE FINALE AVANT D'AVOIR :
1) TERMINE LES POULES
2) FAIT LE DEPARTAGE MANUEL DES EX AEQUO DANS LES POULES LE CAS ECHEANT
3) CLIQUE SUR LE BOUTON MAJ CLT SERVANT A DETERMINER LES MEILLEURS 3E DE POULES</t>
  </si>
  <si>
    <t>Table</t>
  </si>
  <si>
    <t>Clt</t>
  </si>
  <si>
    <t>Lik</t>
  </si>
  <si>
    <t>Zan</t>
  </si>
  <si>
    <t>Matthieu</t>
  </si>
  <si>
    <t>Sebden</t>
  </si>
  <si>
    <t>Tom</t>
  </si>
  <si>
    <t>Flo</t>
  </si>
  <si>
    <t>Val</t>
  </si>
  <si>
    <t>Eric</t>
  </si>
  <si>
    <t>KarineA</t>
  </si>
  <si>
    <t>Noël</t>
  </si>
  <si>
    <t>SebAZ</t>
  </si>
  <si>
    <t>Stephane</t>
  </si>
  <si>
    <t>Romain</t>
  </si>
  <si>
    <t>Monique</t>
  </si>
  <si>
    <t>Jules</t>
  </si>
  <si>
    <t>Maxime</t>
  </si>
  <si>
    <t>KarineLL</t>
  </si>
  <si>
    <t>Axel</t>
  </si>
  <si>
    <t>Ariel</t>
  </si>
  <si>
    <t>Benjamin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</si>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</sst>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0"/>
      <color rgb="FF0066FF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8BFF29"/>
        <bgColor indexed="64"/>
      </patternFill>
    </fill>
    <fill>
      <patternFill patternType="solid">
        <fgColor rgb="FFFACCA5"/>
        <bgColor indexed="64"/>
      </patternFill>
    </fill>
    <fill>
      <patternFill patternType="solid">
        <fgColor rgb="FF7BF61F"/>
        <bgColor indexed="64"/>
      </patternFill>
    </fill>
    <fill>
      <patternFill patternType="solid">
        <fgColor rgb="FFF7C19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9" fillId="4" borderId="0" xfId="0" applyFont="1" applyFill="1" applyBorder="1"/>
    <xf numFmtId="0" fontId="9" fillId="3" borderId="0" xfId="0" applyFont="1" applyFill="1" applyBorder="1"/>
    <xf numFmtId="49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/>
    </xf>
    <xf numFmtId="0" fontId="0" fillId="6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shrinkToFi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3" xfId="0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4" xfId="0" applyFont="1" applyBorder="1"/>
    <xf numFmtId="0" fontId="16" fillId="0" borderId="15" xfId="0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16" fillId="0" borderId="17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9" fillId="0" borderId="0" xfId="0" applyFont="1" applyAlignment="1">
      <alignment horizontal="center"/>
    </xf>
    <xf numFmtId="0" fontId="21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49" fontId="9" fillId="14" borderId="11" xfId="0" applyNumberFormat="1" applyFont="1" applyFill="1" applyBorder="1" applyAlignment="1">
      <alignment horizontal="center"/>
    </xf>
    <xf numFmtId="49" fontId="9" fillId="15" borderId="11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18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9" borderId="22" xfId="0" applyFont="1" applyFill="1" applyBorder="1" applyAlignment="1">
      <alignment horizontal="center"/>
    </xf>
    <xf numFmtId="0" fontId="16" fillId="9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15" fillId="0" borderId="0" xfId="0" applyFont="1" applyAlignment="1">
      <alignment vertical="center"/>
    </xf>
    <xf numFmtId="0" fontId="0" fillId="0" borderId="0" xfId="0" applyBorder="1" applyAlignme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6" xfId="0" applyFont="1" applyBorder="1" applyAlignment="1">
      <alignment horizontal="center"/>
    </xf>
    <xf numFmtId="20" fontId="7" fillId="3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17" borderId="2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9" fontId="21" fillId="0" borderId="0" xfId="1" applyFont="1" applyFill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1190625</xdr:colOff>
          <xdr:row>33</xdr:row>
          <xdr:rowOff>19050</xdr:rowOff>
        </xdr:from>
        <xdr:to>
          <xdr:col>6</xdr:col>
          <xdr:colOff>200025</xdr:colOff>
          <xdr:row>34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MAJ clt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  <pageSetUpPr fitToPage="1"/>
  </sheetPr>
  <dimension ref="A1:AM49"/>
  <sheetViews>
    <sheetView showGridLines="0" tabSelected="1" zoomScaleNormal="100" workbookViewId="0">
      <selection activeCell="U3" sqref="U3"/>
    </sheetView>
  </sheetViews>
  <sheetFormatPr baseColWidth="10" defaultRowHeight="15.75" outlineLevelCol="1" x14ac:dyDescent="0.25"/>
  <cols>
    <col min="1" max="1" width="5.125" bestFit="1" customWidth="1"/>
    <col min="2" max="2" width="20.625" customWidth="1"/>
    <col min="3" max="3" width="6.25" style="55" customWidth="1"/>
    <col min="4" max="5" width="6.125" style="55" bestFit="1" customWidth="1"/>
    <col min="6" max="6" width="20.625" style="55" customWidth="1"/>
    <col min="7" max="7" width="5.375" style="3" bestFit="1" customWidth="1"/>
    <col min="8" max="8" width="3.75" style="8" customWidth="1" outlineLevel="1"/>
    <col min="9" max="9" width="1.625" style="67" customWidth="1"/>
    <col min="10" max="10" width="9.125" style="17" bestFit="1" customWidth="1"/>
    <col min="11" max="11" width="20.625" customWidth="1"/>
    <col min="12" max="12" width="5.75" style="4" bestFit="1" customWidth="1"/>
    <col min="13" max="13" width="2.75" style="8" bestFit="1" customWidth="1"/>
    <col min="14" max="14" width="20.625" customWidth="1"/>
    <col min="15" max="15" width="5.75" style="4" bestFit="1" customWidth="1"/>
    <col min="16" max="16" width="1.875" bestFit="1" customWidth="1"/>
    <col min="17" max="17" width="20.625" customWidth="1"/>
    <col min="18" max="18" width="5.75" style="4" bestFit="1" customWidth="1"/>
    <col min="19" max="19" width="1.875" bestFit="1" customWidth="1"/>
    <col min="20" max="20" width="20.625" customWidth="1"/>
    <col min="21" max="21" width="5.75" style="4" bestFit="1" customWidth="1"/>
    <col min="22" max="22" width="1.625" customWidth="1"/>
    <col min="23" max="23" width="5.375" bestFit="1" customWidth="1"/>
    <col min="24" max="24" width="20.625" customWidth="1"/>
    <col min="25" max="25" width="2.625" customWidth="1"/>
  </cols>
  <sheetData>
    <row r="1" spans="1:39" s="43" customFormat="1" ht="15.75" customHeight="1" x14ac:dyDescent="0.25">
      <c r="A1" s="16" t="s">
        <v>1</v>
      </c>
      <c r="B1" s="16" t="s">
        <v>0</v>
      </c>
      <c r="C1" s="16" t="s">
        <v>52</v>
      </c>
      <c r="E1" s="81" t="s">
        <v>53</v>
      </c>
      <c r="F1" s="16" t="s">
        <v>3</v>
      </c>
      <c r="G1" s="81" t="s">
        <v>28</v>
      </c>
      <c r="H1" s="44"/>
      <c r="I1" s="65"/>
      <c r="J1" s="68"/>
      <c r="K1" s="45" t="s">
        <v>54</v>
      </c>
      <c r="L1" s="82" t="s">
        <v>100</v>
      </c>
      <c r="M1" s="44"/>
      <c r="N1" s="45" t="s">
        <v>9</v>
      </c>
      <c r="O1" s="82" t="s">
        <v>100</v>
      </c>
      <c r="Q1" s="45" t="s">
        <v>10</v>
      </c>
      <c r="R1" s="82" t="s">
        <v>100</v>
      </c>
      <c r="T1" s="45" t="s">
        <v>11</v>
      </c>
      <c r="U1" s="82" t="s">
        <v>100</v>
      </c>
      <c r="W1" s="16" t="s">
        <v>28</v>
      </c>
      <c r="X1" s="16" t="s">
        <v>27</v>
      </c>
      <c r="Z1" s="79" t="s">
        <v>99</v>
      </c>
      <c r="AA1" s="79"/>
      <c r="AB1" s="79"/>
      <c r="AC1" s="78"/>
    </row>
    <row r="2" spans="1:39" x14ac:dyDescent="0.25">
      <c r="A2" s="61" t="s">
        <v>85</v>
      </c>
      <c r="B2" s="69" t="s">
        <v>102</v>
      </c>
      <c r="C2" s="61">
        <v>14</v>
      </c>
      <c r="E2" s="61">
        <v>1</v>
      </c>
      <c r="F2" s="61" t="str">
        <f>B2</f>
        <v>Lik</v>
      </c>
      <c r="G2" s="49">
        <f>INDEX('Poules A - B'!$J$16:$M$16,MATCH(Tableau!E2,'Poules A - B'!$J$8:$M$8,0))</f>
        <v>1</v>
      </c>
      <c r="H2" s="8" t="str">
        <f>IF(G2="","",G2&amp;RIGHT($F$1,1))</f>
        <v>1A</v>
      </c>
      <c r="I2" s="113"/>
      <c r="J2" s="50" t="s">
        <v>56</v>
      </c>
      <c r="K2" s="18" t="str">
        <f>IF(ISNA(INDEX($F$2:$F$30,MATCH(J2,$H$2:$H$30,0))),"",INDEX($F$2:$F$30,MATCH(J2,$H$2:$H$30,0)))</f>
        <v>Lik</v>
      </c>
      <c r="L2" s="19" t="s">
        <v>25</v>
      </c>
      <c r="M2" s="11" t="s">
        <v>25</v>
      </c>
      <c r="N2" s="23" t="str">
        <f>IF(L2="","",IF(L2="G",K2,K3))</f>
        <v>Lik</v>
      </c>
      <c r="O2" s="19" t="s">
        <v>25</v>
      </c>
      <c r="P2" s="11" t="s">
        <v>25</v>
      </c>
      <c r="Q2" s="23" t="str">
        <f>IF(O2="","",IF(O2="G",N2,N3))</f>
        <v>Lik</v>
      </c>
      <c r="R2" s="19" t="s">
        <v>25</v>
      </c>
      <c r="S2" s="11" t="s">
        <v>25</v>
      </c>
      <c r="T2" s="23" t="str">
        <f>IF(R2="","",IF(R2="G",Q2,Q3))</f>
        <v>Lik</v>
      </c>
      <c r="U2" s="19" t="s">
        <v>26</v>
      </c>
      <c r="W2" s="23">
        <v>1</v>
      </c>
      <c r="X2" s="22" t="str">
        <f>IF(U2="","",IF(U2="G",T2,T3))</f>
        <v>Zan</v>
      </c>
      <c r="Z2" s="79"/>
      <c r="AA2" s="79"/>
      <c r="AB2" s="79"/>
      <c r="AC2" s="78"/>
    </row>
    <row r="3" spans="1:39" x14ac:dyDescent="0.25">
      <c r="A3" s="61" t="s">
        <v>86</v>
      </c>
      <c r="B3" s="69" t="s">
        <v>103</v>
      </c>
      <c r="C3" s="61">
        <v>13</v>
      </c>
      <c r="E3" s="62">
        <v>2</v>
      </c>
      <c r="F3" s="62" t="str">
        <f>B13</f>
        <v>Noël</v>
      </c>
      <c r="G3" s="49">
        <f>INDEX('Poules A - B'!$J$16:$M$16,MATCH(Tableau!E3,'Poules A - B'!$J$8:$M$8,0))</f>
        <v>2</v>
      </c>
      <c r="H3" s="8" t="str">
        <f>IF(G3="","",G3&amp;RIGHT($F$1,1))</f>
        <v>2A</v>
      </c>
      <c r="I3" s="113"/>
      <c r="J3" s="17" t="s">
        <v>93</v>
      </c>
      <c r="K3" s="23" t="str">
        <f>B36</f>
        <v>Romain</v>
      </c>
      <c r="L3" s="83"/>
      <c r="M3" s="11" t="s">
        <v>25</v>
      </c>
      <c r="N3" s="23" t="str">
        <f>IF(L5="","",IF(L5="G",K5,K6))</f>
        <v>Maxime</v>
      </c>
      <c r="O3" s="83"/>
      <c r="P3" s="11" t="s">
        <v>25</v>
      </c>
      <c r="Q3" s="23" t="str">
        <f>IF(O5="","",IF(O5="G",N5,N6))</f>
        <v>Sebden</v>
      </c>
      <c r="R3" s="83"/>
      <c r="S3" s="11" t="s">
        <v>25</v>
      </c>
      <c r="T3" s="23" t="str">
        <f>IF(R5="","",IF(R5="G",Q5,Q6))</f>
        <v>Zan</v>
      </c>
      <c r="U3" s="83"/>
      <c r="W3" s="2">
        <v>2</v>
      </c>
      <c r="X3" s="22" t="str">
        <f>IF(U2="","",IF(U2="P",T2,T3))</f>
        <v>Lik</v>
      </c>
      <c r="Z3" s="79"/>
      <c r="AA3" s="79"/>
      <c r="AB3" s="79"/>
      <c r="AC3" s="78"/>
    </row>
    <row r="4" spans="1:39" x14ac:dyDescent="0.25">
      <c r="A4" s="61" t="s">
        <v>87</v>
      </c>
      <c r="B4" s="69" t="s">
        <v>104</v>
      </c>
      <c r="C4" s="61">
        <v>11</v>
      </c>
      <c r="E4" s="63">
        <v>3</v>
      </c>
      <c r="F4" s="63" t="str">
        <f>B14</f>
        <v>SebAZ</v>
      </c>
      <c r="G4" s="49">
        <f>INDEX('Poules A - B'!$J$16:$M$16,MATCH(Tableau!E4,'Poules A - B'!$J$8:$M$8,0))</f>
        <v>3</v>
      </c>
      <c r="H4" s="8" t="str">
        <f>IF(G4="","",G4&amp;RIGHT($F$1,1))</f>
        <v>3A</v>
      </c>
      <c r="I4" s="66"/>
      <c r="L4" s="20"/>
      <c r="O4" s="20"/>
      <c r="P4" s="8"/>
      <c r="R4" s="20"/>
      <c r="T4" s="7" t="s">
        <v>18</v>
      </c>
      <c r="U4" s="20"/>
      <c r="W4" s="80">
        <v>3</v>
      </c>
      <c r="X4" s="22" t="str">
        <f>IF(U5="","",IF(U5="G",T5,T6))</f>
        <v>Sebden</v>
      </c>
      <c r="Z4" s="79"/>
      <c r="AA4" s="79"/>
      <c r="AB4" s="79"/>
      <c r="AC4" s="78"/>
    </row>
    <row r="5" spans="1:39" x14ac:dyDescent="0.25">
      <c r="A5" s="61" t="s">
        <v>88</v>
      </c>
      <c r="B5" s="69" t="s">
        <v>105</v>
      </c>
      <c r="C5" s="61">
        <v>10</v>
      </c>
      <c r="E5" s="1">
        <v>4</v>
      </c>
      <c r="F5" s="1">
        <f>B25</f>
        <v>0</v>
      </c>
      <c r="G5" s="49">
        <f>INDEX('Poules A - B'!$J$16:$M$16,MATCH(Tableau!E5,'Poules A - B'!$J$8:$M$8,0))</f>
        <v>4</v>
      </c>
      <c r="H5" s="8" t="str">
        <f>IF(G5="","",G5&amp;RIGHT($F$1,1))</f>
        <v>4A</v>
      </c>
      <c r="I5" s="113"/>
      <c r="J5" s="50" t="s">
        <v>70</v>
      </c>
      <c r="K5" s="18" t="str">
        <f>IF(ISNA(INDEX($F$2:$F$30,MATCH(J5,$H$2:$H$30,0))),"",INDEX($F$2:$F$30,MATCH(J5,$H$2:$H$30,0)))</f>
        <v>Maxime</v>
      </c>
      <c r="L5" s="19" t="s">
        <v>25</v>
      </c>
      <c r="M5" s="11" t="s">
        <v>25</v>
      </c>
      <c r="N5" s="23" t="str">
        <f>IF(L8="","",IF(L8="G",K8,K9))</f>
        <v>Tom</v>
      </c>
      <c r="O5" s="19" t="s">
        <v>26</v>
      </c>
      <c r="P5" s="11" t="s">
        <v>25</v>
      </c>
      <c r="Q5" s="23" t="str">
        <f>IF(O8="","",IF(O8="G",N8,N9))</f>
        <v>Matthieu</v>
      </c>
      <c r="R5" s="19" t="s">
        <v>26</v>
      </c>
      <c r="S5" s="8" t="s">
        <v>26</v>
      </c>
      <c r="T5" s="22" t="str">
        <f>IF(R2="","",IF(R2="P",Q2,Q3))</f>
        <v>Sebden</v>
      </c>
      <c r="U5" s="19" t="s">
        <v>25</v>
      </c>
      <c r="W5" s="1">
        <v>4</v>
      </c>
      <c r="X5" s="22" t="str">
        <f>IF(U5="","",IF(U5="P",T5,T6))</f>
        <v>Matthieu</v>
      </c>
      <c r="Z5" s="79"/>
      <c r="AA5" s="79"/>
      <c r="AB5" s="79"/>
      <c r="AC5" s="78"/>
      <c r="AD5" s="77"/>
      <c r="AE5" s="77"/>
      <c r="AF5" s="77"/>
      <c r="AG5" s="77"/>
      <c r="AH5" s="77"/>
      <c r="AI5" s="77"/>
      <c r="AJ5" s="77"/>
      <c r="AK5" s="77"/>
      <c r="AL5" s="77"/>
      <c r="AM5" s="77"/>
    </row>
    <row r="6" spans="1:39" ht="16.5" thickBot="1" x14ac:dyDescent="0.3">
      <c r="A6" s="61" t="s">
        <v>89</v>
      </c>
      <c r="B6" s="61" t="s">
        <v>106</v>
      </c>
      <c r="C6" s="61">
        <v>9</v>
      </c>
      <c r="F6" s="16" t="s">
        <v>4</v>
      </c>
      <c r="G6" s="9"/>
      <c r="I6" s="113"/>
      <c r="J6" s="17" t="s">
        <v>68</v>
      </c>
      <c r="K6" s="18" t="str">
        <f>IF(ISNA(INDEX($F$2:$F$30,MATCH(J6,$H$2:$H$30,0))),"",INDEX($F$2:$F$30,MATCH(J6,$H$2:$H$30,0)))</f>
        <v>Ariel</v>
      </c>
      <c r="L6" s="83"/>
      <c r="M6" s="11" t="s">
        <v>25</v>
      </c>
      <c r="N6" s="23" t="str">
        <f>IF(L11="","",IF(L11="G",K11,K12))</f>
        <v>Sebden</v>
      </c>
      <c r="O6" s="83"/>
      <c r="P6" s="11" t="s">
        <v>25</v>
      </c>
      <c r="Q6" s="23" t="str">
        <f>IF(O11="","",IF(O11="G",N11,N12))</f>
        <v>Zan</v>
      </c>
      <c r="R6" s="83"/>
      <c r="S6" s="8" t="s">
        <v>26</v>
      </c>
      <c r="T6" s="22" t="str">
        <f>IF(R5="","",IF(R5="P",Q5,Q6))</f>
        <v>Matthieu</v>
      </c>
      <c r="U6" s="83"/>
      <c r="W6" s="1">
        <v>5</v>
      </c>
      <c r="X6" s="22" t="str">
        <f>IF(U8="","",IF(U8="G",T8,T9))</f>
        <v>Tom</v>
      </c>
      <c r="Z6" s="79"/>
      <c r="AA6" s="79"/>
      <c r="AB6" s="79"/>
      <c r="AC6" s="78"/>
      <c r="AD6" s="77"/>
      <c r="AE6" s="77"/>
      <c r="AF6" s="77"/>
      <c r="AG6" s="77"/>
      <c r="AH6" s="77"/>
      <c r="AI6" s="77"/>
      <c r="AJ6" s="77"/>
      <c r="AK6" s="77"/>
      <c r="AL6" s="77"/>
      <c r="AM6" s="77"/>
    </row>
    <row r="7" spans="1:39" ht="15.75" customHeight="1" x14ac:dyDescent="0.25">
      <c r="A7" s="61" t="s">
        <v>90</v>
      </c>
      <c r="B7" s="61" t="s">
        <v>107</v>
      </c>
      <c r="C7" s="61">
        <v>8</v>
      </c>
      <c r="E7" s="61">
        <v>1</v>
      </c>
      <c r="F7" s="61" t="str">
        <f>B3</f>
        <v>Zan</v>
      </c>
      <c r="G7" s="49">
        <f>INDEX('Poules A - B'!$J$33:$M$33,MATCH(Tableau!E7,'Poules A - B'!$J$25:$M$25,0))</f>
        <v>1</v>
      </c>
      <c r="H7" s="8" t="str">
        <f>IF(G7="","",G7&amp;RIGHT($F$6,1))</f>
        <v>1B</v>
      </c>
      <c r="I7" s="66"/>
      <c r="L7" s="20"/>
      <c r="O7" s="20"/>
      <c r="Q7" s="3" t="s">
        <v>12</v>
      </c>
      <c r="R7" s="20"/>
      <c r="T7" s="7" t="s">
        <v>19</v>
      </c>
      <c r="U7" s="20"/>
      <c r="W7" s="1">
        <v>6</v>
      </c>
      <c r="X7" s="22" t="str">
        <f>IF(U8="","",IF(U8="P",T8,T9))</f>
        <v>Flo</v>
      </c>
      <c r="Z7" s="114" t="s">
        <v>99</v>
      </c>
      <c r="AA7" s="115"/>
      <c r="AB7" s="116"/>
      <c r="AC7" s="78"/>
      <c r="AD7" s="77"/>
      <c r="AE7" s="77"/>
      <c r="AF7" s="77"/>
      <c r="AG7" s="77"/>
      <c r="AH7" s="77"/>
      <c r="AI7" s="77"/>
      <c r="AJ7" s="77"/>
      <c r="AK7" s="77"/>
      <c r="AL7" s="77"/>
      <c r="AM7" s="77"/>
    </row>
    <row r="8" spans="1:39" x14ac:dyDescent="0.25">
      <c r="A8" s="62">
        <v>7</v>
      </c>
      <c r="B8" s="70" t="s">
        <v>117</v>
      </c>
      <c r="C8" s="62">
        <v>7</v>
      </c>
      <c r="E8" s="62">
        <v>2</v>
      </c>
      <c r="F8" s="62" t="str">
        <f>B12</f>
        <v>Ariel</v>
      </c>
      <c r="G8" s="49">
        <f>INDEX('Poules A - B'!$J$33:$M$33,MATCH(Tableau!E8,'Poules A - B'!$J$25:$M$25,0))</f>
        <v>2</v>
      </c>
      <c r="H8" s="8" t="str">
        <f>IF(G8="","",G8&amp;RIGHT($F$6,1))</f>
        <v>2B</v>
      </c>
      <c r="I8" s="113"/>
      <c r="J8" s="50" t="s">
        <v>57</v>
      </c>
      <c r="K8" s="18" t="str">
        <f>IF(ISNA(INDEX($F$2:$F$30,MATCH(J8,$H$2:$H$30,0))),"",INDEX($F$2:$F$30,MATCH(J8,$H$2:$H$30,0)))</f>
        <v>Tom</v>
      </c>
      <c r="L8" s="19" t="s">
        <v>25</v>
      </c>
      <c r="M8" s="11" t="s">
        <v>25</v>
      </c>
      <c r="N8" s="23" t="str">
        <f>IF(L14="","",IF(L14="G",K14,K15))</f>
        <v>Matthieu</v>
      </c>
      <c r="O8" s="19" t="s">
        <v>25</v>
      </c>
      <c r="P8" s="8" t="s">
        <v>26</v>
      </c>
      <c r="Q8" s="58" t="str">
        <f>IF(O2="","",IF(O2="P",N2,N3))</f>
        <v>Maxime</v>
      </c>
      <c r="R8" s="19" t="s">
        <v>26</v>
      </c>
      <c r="S8" s="11" t="s">
        <v>25</v>
      </c>
      <c r="T8" s="58" t="str">
        <f>IF(R8="","",IF(R8="G",Q8,Q9))</f>
        <v>Tom</v>
      </c>
      <c r="U8" s="19" t="s">
        <v>25</v>
      </c>
      <c r="W8" s="1">
        <v>7</v>
      </c>
      <c r="X8" s="22" t="str">
        <f>IF(U11="","",IF(U11="G",T11,T12))</f>
        <v>Maxime</v>
      </c>
      <c r="Z8" s="117"/>
      <c r="AA8" s="118"/>
      <c r="AB8" s="119"/>
      <c r="AC8" s="78"/>
      <c r="AD8" s="77"/>
      <c r="AE8" s="77"/>
      <c r="AF8" s="77"/>
      <c r="AG8" s="77"/>
      <c r="AH8" s="77"/>
      <c r="AI8" s="77"/>
      <c r="AJ8" s="77"/>
      <c r="AK8" s="77"/>
      <c r="AL8" s="77"/>
      <c r="AM8" s="77"/>
    </row>
    <row r="9" spans="1:39" x14ac:dyDescent="0.25">
      <c r="A9" s="62">
        <v>8</v>
      </c>
      <c r="B9" s="70" t="s">
        <v>108</v>
      </c>
      <c r="C9" s="62">
        <v>7</v>
      </c>
      <c r="E9" s="63">
        <v>3</v>
      </c>
      <c r="F9" s="63" t="str">
        <f>B15</f>
        <v>Stephane</v>
      </c>
      <c r="G9" s="49">
        <f>INDEX('Poules A - B'!$J$33:$M$33,MATCH(Tableau!E9,'Poules A - B'!$J$25:$M$25,0))</f>
        <v>3</v>
      </c>
      <c r="H9" s="8" t="str">
        <f>IF(G9="","",G9&amp;RIGHT($F$6,1))</f>
        <v>3B</v>
      </c>
      <c r="I9" s="113"/>
      <c r="J9" s="50" t="s">
        <v>71</v>
      </c>
      <c r="K9" s="18" t="s">
        <v>119</v>
      </c>
      <c r="L9" s="83"/>
      <c r="M9" s="11" t="s">
        <v>25</v>
      </c>
      <c r="N9" s="23" t="str">
        <f>IF(L17="","",IF(L17="G",K17,K18))</f>
        <v>Flo</v>
      </c>
      <c r="O9" s="83"/>
      <c r="P9" s="8" t="s">
        <v>26</v>
      </c>
      <c r="Q9" s="58" t="str">
        <f>IF(O5="","",IF(O5="P",N5,N6))</f>
        <v>Tom</v>
      </c>
      <c r="R9" s="83"/>
      <c r="S9" s="11" t="s">
        <v>25</v>
      </c>
      <c r="T9" s="58" t="str">
        <f>IF(R11="","",IF(R11="G",Q11,Q12))</f>
        <v>Flo</v>
      </c>
      <c r="U9" s="83"/>
      <c r="W9" s="1">
        <v>8</v>
      </c>
      <c r="X9" s="22" t="str">
        <f>IF(U11="","",IF(U11="P",T11,T12))</f>
        <v>Noël</v>
      </c>
      <c r="Z9" s="117"/>
      <c r="AA9" s="118"/>
      <c r="AB9" s="119"/>
      <c r="AC9" s="78"/>
    </row>
    <row r="10" spans="1:39" x14ac:dyDescent="0.25">
      <c r="A10" s="62">
        <v>9</v>
      </c>
      <c r="B10" s="70" t="s">
        <v>109</v>
      </c>
      <c r="C10" s="62">
        <v>7</v>
      </c>
      <c r="E10" s="1">
        <v>4</v>
      </c>
      <c r="F10" s="1">
        <f>B24</f>
        <v>0</v>
      </c>
      <c r="G10" s="49">
        <f>INDEX('Poules A - B'!$J$33:$M$33,MATCH(Tableau!E10,'Poules A - B'!$J$25:$M$25,0))</f>
        <v>4</v>
      </c>
      <c r="H10" s="8" t="str">
        <f>IF(G10="","",G10&amp;RIGHT($F$6,1))</f>
        <v>4B</v>
      </c>
      <c r="I10" s="66"/>
      <c r="L10" s="20"/>
      <c r="O10" s="20"/>
      <c r="P10" s="8"/>
      <c r="Q10" s="4"/>
      <c r="R10" s="20"/>
      <c r="T10" s="7" t="s">
        <v>20</v>
      </c>
      <c r="U10" s="20"/>
      <c r="W10" s="1">
        <v>9</v>
      </c>
      <c r="X10" s="22" t="str">
        <f>IF(U14="","",IF(U14="G",T14,T15))</f>
        <v>Ariel</v>
      </c>
      <c r="Z10" s="117"/>
      <c r="AA10" s="118"/>
      <c r="AB10" s="119"/>
      <c r="AC10" s="78"/>
    </row>
    <row r="11" spans="1:39" x14ac:dyDescent="0.25">
      <c r="A11" s="62">
        <v>10</v>
      </c>
      <c r="B11" s="70" t="s">
        <v>110</v>
      </c>
      <c r="C11" s="62">
        <v>7</v>
      </c>
      <c r="F11" s="16" t="s">
        <v>5</v>
      </c>
      <c r="G11" s="9"/>
      <c r="I11" s="113"/>
      <c r="J11" s="17" t="s">
        <v>94</v>
      </c>
      <c r="K11" s="23" t="str">
        <f>B33</f>
        <v>Stephane</v>
      </c>
      <c r="L11" s="19" t="s">
        <v>26</v>
      </c>
      <c r="M11" s="11" t="s">
        <v>25</v>
      </c>
      <c r="N11" s="23" t="str">
        <f>IF(L20="","",IF(L20="G",K20,K21))</f>
        <v>Noël</v>
      </c>
      <c r="O11" s="19" t="s">
        <v>26</v>
      </c>
      <c r="P11" s="8" t="s">
        <v>26</v>
      </c>
      <c r="Q11" s="58" t="str">
        <f>IF(O8="","",IF(O8="P",N8,N9))</f>
        <v>Flo</v>
      </c>
      <c r="R11" s="19" t="s">
        <v>25</v>
      </c>
      <c r="S11" s="8" t="s">
        <v>26</v>
      </c>
      <c r="T11" s="22" t="str">
        <f>IF(R8="","",IF(R8="P",Q8,Q9))</f>
        <v>Maxime</v>
      </c>
      <c r="U11" s="19" t="s">
        <v>25</v>
      </c>
      <c r="W11" s="1">
        <v>10</v>
      </c>
      <c r="X11" s="22" t="str">
        <f>IF(U14="","",IF(U14="P",T14,T15))</f>
        <v>SebAZ</v>
      </c>
      <c r="Z11" s="117"/>
      <c r="AA11" s="118"/>
      <c r="AB11" s="119"/>
      <c r="AC11" s="78"/>
    </row>
    <row r="12" spans="1:39" x14ac:dyDescent="0.25">
      <c r="A12" s="62">
        <v>11</v>
      </c>
      <c r="B12" s="70" t="s">
        <v>120</v>
      </c>
      <c r="C12" s="62">
        <v>6</v>
      </c>
      <c r="E12" s="61">
        <v>1</v>
      </c>
      <c r="F12" s="61" t="str">
        <f>B4</f>
        <v>Matthieu</v>
      </c>
      <c r="G12" s="49">
        <f>INDEX('Poules C - D'!$J$16:$M$16,MATCH(Tableau!E12,'Poules C - D'!$J$8:$M$8,0))</f>
        <v>1</v>
      </c>
      <c r="H12" s="8" t="str">
        <f>IF(G12="","",G12&amp;RIGHT($F$11,1))</f>
        <v>1C</v>
      </c>
      <c r="I12" s="113"/>
      <c r="J12" s="50" t="s">
        <v>58</v>
      </c>
      <c r="K12" s="18" t="str">
        <f>IF(ISNA(INDEX($F$2:$F$30,MATCH(J12,$H$2:$H$30,0))),"",INDEX($F$2:$F$30,MATCH(J12,$H$2:$H$30,0)))</f>
        <v>Sebden</v>
      </c>
      <c r="L12" s="83"/>
      <c r="M12" s="11" t="s">
        <v>25</v>
      </c>
      <c r="N12" s="23" t="str">
        <f>IF(L23="","",IF(L23="G",K23,K24))</f>
        <v>Zan</v>
      </c>
      <c r="O12" s="83"/>
      <c r="P12" s="8" t="s">
        <v>26</v>
      </c>
      <c r="Q12" s="58" t="str">
        <f>IF(O11="","",IF(O11="P",N11,N12))</f>
        <v>Noël</v>
      </c>
      <c r="R12" s="83"/>
      <c r="S12" s="8" t="s">
        <v>26</v>
      </c>
      <c r="T12" s="22" t="str">
        <f>IF(R11="","",IF(R11="P",Q11,Q12))</f>
        <v>Noël</v>
      </c>
      <c r="U12" s="83"/>
      <c r="W12" s="1">
        <v>11</v>
      </c>
      <c r="X12" s="22" t="str">
        <f>IF(U17="","",IF(U17="G",T17,T18))</f>
        <v>Stephane</v>
      </c>
      <c r="Z12" s="117"/>
      <c r="AA12" s="118"/>
      <c r="AB12" s="119"/>
      <c r="AC12" s="78"/>
    </row>
    <row r="13" spans="1:39" x14ac:dyDescent="0.25">
      <c r="A13" s="62">
        <v>12</v>
      </c>
      <c r="B13" s="70" t="s">
        <v>111</v>
      </c>
      <c r="C13" s="62">
        <v>6</v>
      </c>
      <c r="E13" s="62">
        <v>2</v>
      </c>
      <c r="F13" s="62" t="str">
        <f>B11</f>
        <v>KarineA</v>
      </c>
      <c r="G13" s="49">
        <f>INDEX('Poules C - D'!$J$16:$M$16,MATCH(Tableau!E13,'Poules C - D'!$J$8:$M$8,0))</f>
        <v>2</v>
      </c>
      <c r="H13" s="8" t="str">
        <f>IF(G13="","",G13&amp;RIGHT($F$11,1))</f>
        <v>2C</v>
      </c>
      <c r="I13" s="66"/>
      <c r="L13" s="20"/>
      <c r="N13" s="3" t="s">
        <v>13</v>
      </c>
      <c r="O13" s="20"/>
      <c r="Q13" s="10" t="s">
        <v>47</v>
      </c>
      <c r="R13" s="20"/>
      <c r="T13" s="7" t="s">
        <v>21</v>
      </c>
      <c r="U13" s="20"/>
      <c r="W13" s="1">
        <v>12</v>
      </c>
      <c r="X13" s="22" t="str">
        <f>IF(U17="","",IF(U17="P",T17,T18))</f>
        <v>Eric</v>
      </c>
      <c r="Z13" s="117"/>
      <c r="AA13" s="118"/>
      <c r="AB13" s="119"/>
      <c r="AC13" s="78"/>
    </row>
    <row r="14" spans="1:39" x14ac:dyDescent="0.25">
      <c r="A14" s="63">
        <v>13</v>
      </c>
      <c r="B14" s="63" t="s">
        <v>112</v>
      </c>
      <c r="C14" s="63">
        <v>5</v>
      </c>
      <c r="E14" s="63">
        <v>3</v>
      </c>
      <c r="F14" s="63" t="str">
        <f>B16</f>
        <v>Romain</v>
      </c>
      <c r="G14" s="49">
        <f>INDEX('Poules C - D'!$J$16:$M$16,MATCH(Tableau!E14,'Poules C - D'!$J$8:$M$8,0))</f>
        <v>3</v>
      </c>
      <c r="H14" s="8" t="str">
        <f>IF(G14="","",G14&amp;RIGHT($F$11,1))</f>
        <v>3C</v>
      </c>
      <c r="I14" s="113"/>
      <c r="J14" s="50" t="s">
        <v>59</v>
      </c>
      <c r="K14" s="18" t="str">
        <f>IF(ISNA(INDEX($F$2:$F$30,MATCH(J14,$H$2:$H$30,0))),"",INDEX($F$2:$F$30,MATCH(J14,$H$2:$H$30,0)))</f>
        <v>Matthieu</v>
      </c>
      <c r="L14" s="19" t="s">
        <v>25</v>
      </c>
      <c r="M14" s="8" t="s">
        <v>26</v>
      </c>
      <c r="N14" s="57" t="str">
        <f>IF(L2="","",IF(L2="P",K2,K3))</f>
        <v>Romain</v>
      </c>
      <c r="O14" s="19" t="s">
        <v>26</v>
      </c>
      <c r="P14" s="11" t="s">
        <v>25</v>
      </c>
      <c r="Q14" s="57" t="str">
        <f>IF(O14="","",IF(O14="G",N14,N15))</f>
        <v>Ariel</v>
      </c>
      <c r="R14" s="19" t="s">
        <v>25</v>
      </c>
      <c r="S14" s="11" t="s">
        <v>25</v>
      </c>
      <c r="T14" s="57" t="str">
        <f>IF(R14="","",IF(R14="G",Q14,Q15))</f>
        <v>Ariel</v>
      </c>
      <c r="U14" s="19" t="s">
        <v>25</v>
      </c>
      <c r="W14" s="1">
        <v>13</v>
      </c>
      <c r="X14" s="22" t="str">
        <f>IF(U20="","",IF(U20="G",T20,T21))</f>
        <v>Val</v>
      </c>
      <c r="Z14" s="117"/>
      <c r="AA14" s="118"/>
      <c r="AB14" s="119"/>
      <c r="AC14" s="78"/>
    </row>
    <row r="15" spans="1:39" x14ac:dyDescent="0.25">
      <c r="A15" s="63">
        <v>14</v>
      </c>
      <c r="B15" s="63" t="s">
        <v>113</v>
      </c>
      <c r="C15" s="63">
        <v>5</v>
      </c>
      <c r="E15" s="1">
        <v>4</v>
      </c>
      <c r="F15" s="1">
        <f>B23</f>
        <v>0</v>
      </c>
      <c r="G15" s="49">
        <f>INDEX('Poules C - D'!$J$16:$M$16,MATCH(Tableau!E15,'Poules C - D'!$J$8:$M$8,0))</f>
        <v>4</v>
      </c>
      <c r="H15" s="8" t="str">
        <f>IF(G15="","",G15&amp;RIGHT($F$11,1))</f>
        <v>4C</v>
      </c>
      <c r="I15" s="113"/>
      <c r="J15" s="17" t="s">
        <v>95</v>
      </c>
      <c r="K15" s="23" t="str">
        <f>B34</f>
        <v>Eric</v>
      </c>
      <c r="L15" s="83"/>
      <c r="M15" s="8" t="s">
        <v>26</v>
      </c>
      <c r="N15" s="57" t="str">
        <f>IF(L5="","",IF(L5="P",K5,K6))</f>
        <v>Ariel</v>
      </c>
      <c r="O15" s="83"/>
      <c r="P15" s="11" t="s">
        <v>25</v>
      </c>
      <c r="Q15" s="57" t="str">
        <f>IF(O17="","",IF(O17="G",N17,N18))</f>
        <v>Stephane</v>
      </c>
      <c r="R15" s="83"/>
      <c r="S15" s="11" t="s">
        <v>25</v>
      </c>
      <c r="T15" s="57" t="str">
        <f>IF(R17="","",IF(R17="G",Q17,Q18))</f>
        <v>SebAZ</v>
      </c>
      <c r="U15" s="83"/>
      <c r="W15" s="1">
        <v>14</v>
      </c>
      <c r="X15" s="22" t="str">
        <f>IF(U20="","",IF(U20="P",T20,T21))</f>
        <v>Romain</v>
      </c>
      <c r="Z15" s="117"/>
      <c r="AA15" s="118"/>
      <c r="AB15" s="119"/>
      <c r="AC15" s="78"/>
    </row>
    <row r="16" spans="1:39" x14ac:dyDescent="0.25">
      <c r="A16" s="63">
        <v>15</v>
      </c>
      <c r="B16" s="63" t="s">
        <v>114</v>
      </c>
      <c r="C16" s="63">
        <v>5</v>
      </c>
      <c r="F16" s="16" t="s">
        <v>6</v>
      </c>
      <c r="G16" s="9"/>
      <c r="I16" s="66"/>
      <c r="L16" s="20"/>
      <c r="N16" s="4"/>
      <c r="O16" s="20"/>
      <c r="P16" s="8"/>
      <c r="R16" s="20"/>
      <c r="T16" s="7" t="s">
        <v>22</v>
      </c>
      <c r="U16" s="20"/>
      <c r="W16" s="1">
        <v>15</v>
      </c>
      <c r="X16" s="22" t="str">
        <f>IF(U23="","",IF(U23="G",T23,T24))</f>
        <v>Axel</v>
      </c>
      <c r="Z16" s="117"/>
      <c r="AA16" s="118"/>
      <c r="AB16" s="119"/>
      <c r="AC16" s="78"/>
    </row>
    <row r="17" spans="1:29" x14ac:dyDescent="0.25">
      <c r="A17" s="63">
        <v>16</v>
      </c>
      <c r="B17" s="63" t="s">
        <v>115</v>
      </c>
      <c r="C17" s="63">
        <v>5</v>
      </c>
      <c r="E17" s="61">
        <v>1</v>
      </c>
      <c r="F17" s="61" t="str">
        <f>B5</f>
        <v>Sebden</v>
      </c>
      <c r="G17" s="49">
        <f>INDEX('Poules C - D'!$J$33:$M$33,MATCH(Tableau!E17,'Poules C - D'!$J$25:$M$25,0))</f>
        <v>1</v>
      </c>
      <c r="H17" s="8" t="str">
        <f>IF(G17="","",G17&amp;RIGHT($F$16,1))</f>
        <v>1D</v>
      </c>
      <c r="I17" s="113"/>
      <c r="J17" s="17" t="s">
        <v>74</v>
      </c>
      <c r="K17" s="18" t="str">
        <f>IF(ISNA(INDEX($F$2:$F$30,MATCH(J17,$H$2:$H$30,0))),"",INDEX($F$2:$F$30,MATCH(J17,$H$2:$H$30,0)))</f>
        <v>Monique</v>
      </c>
      <c r="L17" s="19" t="s">
        <v>26</v>
      </c>
      <c r="M17" s="8" t="s">
        <v>26</v>
      </c>
      <c r="N17" s="57" t="str">
        <f>IF(L8="","",IF(L8="P",K8,K9))</f>
        <v>Axel</v>
      </c>
      <c r="O17" s="19" t="s">
        <v>26</v>
      </c>
      <c r="P17" s="11" t="s">
        <v>25</v>
      </c>
      <c r="Q17" s="57" t="str">
        <f>IF(O20="","",IF(O20="G",N20,N21))</f>
        <v>Eric</v>
      </c>
      <c r="R17" s="19" t="s">
        <v>26</v>
      </c>
      <c r="S17" s="8" t="s">
        <v>26</v>
      </c>
      <c r="T17" s="22" t="str">
        <f>IF(R14="","",IF(R14="P",Q14,Q15))</f>
        <v>Stephane</v>
      </c>
      <c r="U17" s="19" t="s">
        <v>25</v>
      </c>
      <c r="W17" s="1">
        <v>16</v>
      </c>
      <c r="X17" s="22" t="str">
        <f>IF(U23="","",IF(U23="P",T23,T24))</f>
        <v>Monique</v>
      </c>
      <c r="Z17" s="117"/>
      <c r="AA17" s="118"/>
      <c r="AB17" s="119"/>
      <c r="AC17" s="78"/>
    </row>
    <row r="18" spans="1:29" x14ac:dyDescent="0.25">
      <c r="A18" s="63">
        <v>17</v>
      </c>
      <c r="B18" s="63" t="s">
        <v>119</v>
      </c>
      <c r="C18" s="63">
        <v>5</v>
      </c>
      <c r="E18" s="62">
        <v>2</v>
      </c>
      <c r="F18" s="62" t="str">
        <f>B10</f>
        <v>Eric</v>
      </c>
      <c r="G18" s="49">
        <f>INDEX('Poules C - D'!$J$33:$M$33,MATCH(Tableau!E18,'Poules C - D'!$J$25:$M$25,0))</f>
        <v>3</v>
      </c>
      <c r="H18" s="8" t="str">
        <f>IF(G18="","",G18&amp;RIGHT($F$16,1))</f>
        <v>3D</v>
      </c>
      <c r="I18" s="113"/>
      <c r="J18" s="50" t="s">
        <v>60</v>
      </c>
      <c r="K18" s="18" t="str">
        <f>IF(ISNA(INDEX($F$2:$F$30,MATCH(J18,$H$2:$H$30,0))),"",INDEX($F$2:$F$30,MATCH(J18,$H$2:$H$30,0)))</f>
        <v>Flo</v>
      </c>
      <c r="L18" s="83"/>
      <c r="M18" s="8" t="s">
        <v>26</v>
      </c>
      <c r="N18" s="57" t="str">
        <f>IF(L11="","",IF(L11="P",K11,K12))</f>
        <v>Stephane</v>
      </c>
      <c r="O18" s="83"/>
      <c r="P18" s="11" t="s">
        <v>25</v>
      </c>
      <c r="Q18" s="57" t="str">
        <f>IF(O23="","",IF(O23="G",N23,N24))</f>
        <v>SebAZ</v>
      </c>
      <c r="R18" s="83"/>
      <c r="S18" s="8" t="s">
        <v>26</v>
      </c>
      <c r="T18" s="22" t="str">
        <f>IF(R17="","",IF(R17="P",Q17,Q18))</f>
        <v>Eric</v>
      </c>
      <c r="U18" s="83"/>
      <c r="W18" s="1">
        <v>17</v>
      </c>
      <c r="X18" s="22" t="str">
        <f>IF(R27="","",IF(R27="G",Q27,Q28))</f>
        <v>Benjamin</v>
      </c>
      <c r="Z18" s="117"/>
      <c r="AA18" s="118"/>
      <c r="AB18" s="119"/>
      <c r="AC18" s="78"/>
    </row>
    <row r="19" spans="1:29" ht="16.5" thickBot="1" x14ac:dyDescent="0.3">
      <c r="A19" s="63">
        <v>18</v>
      </c>
      <c r="B19" s="63" t="s">
        <v>121</v>
      </c>
      <c r="C19" s="63">
        <v>5</v>
      </c>
      <c r="E19" s="63">
        <v>3</v>
      </c>
      <c r="F19" s="63" t="str">
        <f>B17</f>
        <v>Monique</v>
      </c>
      <c r="G19" s="49">
        <f>INDEX('Poules C - D'!$J$33:$M$33,MATCH(Tableau!E19,'Poules C - D'!$J$25:$M$25,0))</f>
        <v>2</v>
      </c>
      <c r="H19" s="8" t="str">
        <f>IF(G19="","",G19&amp;RIGHT($F$16,1))</f>
        <v>2D</v>
      </c>
      <c r="I19" s="66"/>
      <c r="L19" s="20"/>
      <c r="N19" s="4"/>
      <c r="O19" s="20"/>
      <c r="Q19" s="3" t="s">
        <v>48</v>
      </c>
      <c r="R19" s="20"/>
      <c r="T19" s="7" t="s">
        <v>23</v>
      </c>
      <c r="U19" s="20"/>
      <c r="W19" s="1">
        <v>18</v>
      </c>
      <c r="X19" s="22" t="str">
        <f>IF(R27="","",IF(R27="P",Q27,Q28))</f>
        <v>Jules</v>
      </c>
      <c r="Z19" s="120"/>
      <c r="AA19" s="121"/>
      <c r="AB19" s="122"/>
      <c r="AC19" s="78"/>
    </row>
    <row r="20" spans="1:29" x14ac:dyDescent="0.25">
      <c r="A20" s="1">
        <v>19</v>
      </c>
      <c r="B20" s="1" t="s">
        <v>116</v>
      </c>
      <c r="C20" s="1">
        <v>5</v>
      </c>
      <c r="E20" s="1">
        <v>4</v>
      </c>
      <c r="F20" s="1">
        <f>B22</f>
        <v>0</v>
      </c>
      <c r="G20" s="49">
        <f>INDEX('Poules C - D'!$J$33:$M$33,MATCH(Tableau!E20,'Poules C - D'!$J$25:$M$25,0))</f>
        <v>4</v>
      </c>
      <c r="H20" s="8" t="str">
        <f>IF(G20="","",G20&amp;RIGHT($F$16,1))</f>
        <v>4D</v>
      </c>
      <c r="I20" s="113"/>
      <c r="J20" s="17" t="s">
        <v>75</v>
      </c>
      <c r="K20" s="18" t="str">
        <f>IF(ISNA(INDEX($F$2:$F$30,MATCH(J20,$H$2:$H$30,0))),"",INDEX($F$2:$F$30,MATCH(J20,$H$2:$H$30,0)))</f>
        <v>Val</v>
      </c>
      <c r="L20" s="19" t="s">
        <v>26</v>
      </c>
      <c r="M20" s="8" t="s">
        <v>26</v>
      </c>
      <c r="N20" s="57" t="str">
        <f>IF(L14="","",IF(L14="P",K14,K15))</f>
        <v>Eric</v>
      </c>
      <c r="O20" s="19" t="s">
        <v>122</v>
      </c>
      <c r="P20" s="8" t="s">
        <v>26</v>
      </c>
      <c r="Q20" s="22" t="str">
        <f>IF(O14="","",IF(O14="P",N14,N15))</f>
        <v>Romain</v>
      </c>
      <c r="R20" s="19" t="s">
        <v>25</v>
      </c>
      <c r="S20" s="11" t="s">
        <v>25</v>
      </c>
      <c r="T20" s="59" t="str">
        <f>IF(R20="","",IF(R20="G",Q20,Q21))</f>
        <v>Romain</v>
      </c>
      <c r="U20" s="19" t="s">
        <v>26</v>
      </c>
      <c r="W20" s="1">
        <v>19</v>
      </c>
      <c r="X20" s="22" t="str">
        <f>IF(R30="","",IF(R30="G",Q30,Q31))</f>
        <v>KarineLL</v>
      </c>
      <c r="Z20" s="79"/>
      <c r="AA20" s="79"/>
      <c r="AB20" s="79"/>
      <c r="AC20" s="78"/>
    </row>
    <row r="21" spans="1:29" x14ac:dyDescent="0.25">
      <c r="A21" s="1">
        <v>20</v>
      </c>
      <c r="B21" s="1" t="s">
        <v>118</v>
      </c>
      <c r="C21" s="1">
        <v>5</v>
      </c>
      <c r="F21" s="16" t="s">
        <v>7</v>
      </c>
      <c r="G21" s="9"/>
      <c r="H21" s="47"/>
      <c r="I21" s="113"/>
      <c r="J21" s="50" t="s">
        <v>77</v>
      </c>
      <c r="K21" s="18" t="str">
        <f>IF(ISNA(INDEX($F$2:$F$30,MATCH(J21,$H$2:$H$30,0))),"",INDEX($F$2:$F$30,MATCH(J21,$H$2:$H$30,0)))</f>
        <v>Noël</v>
      </c>
      <c r="L21" s="112"/>
      <c r="M21" s="8" t="s">
        <v>26</v>
      </c>
      <c r="N21" s="57" t="str">
        <f>IF(L17="","",IF(L17="P",K17,K18))</f>
        <v>Monique</v>
      </c>
      <c r="O21" s="83"/>
      <c r="P21" s="8" t="s">
        <v>26</v>
      </c>
      <c r="Q21" s="22" t="str">
        <f>IF(O17="","",IF(O17="P",N17,N18))</f>
        <v>Axel</v>
      </c>
      <c r="R21" s="83"/>
      <c r="S21" s="11" t="s">
        <v>25</v>
      </c>
      <c r="T21" s="59" t="str">
        <f>IF(R23="","",IF(R23="G",Q23,Q24))</f>
        <v>Val</v>
      </c>
      <c r="U21" s="83"/>
      <c r="W21" s="1">
        <v>20</v>
      </c>
      <c r="X21" s="22"/>
      <c r="Z21" s="79"/>
      <c r="AA21" s="79"/>
      <c r="AB21" s="79"/>
      <c r="AC21" s="78"/>
    </row>
    <row r="22" spans="1:29" x14ac:dyDescent="0.25">
      <c r="A22" s="1">
        <v>21</v>
      </c>
      <c r="B22" s="1"/>
      <c r="C22" s="1"/>
      <c r="E22" s="61">
        <v>1</v>
      </c>
      <c r="F22" s="61" t="str">
        <f>B6</f>
        <v>Tom</v>
      </c>
      <c r="G22" s="49">
        <f>INDEX('Poules E - F'!$J$16:$M$16,MATCH(Tableau!E22,'Poules E - F'!$J$8:$M$8,0))</f>
        <v>1</v>
      </c>
      <c r="H22" s="8" t="str">
        <f>IF(G22="","",G22&amp;RIGHT($F$21,1))</f>
        <v>1E</v>
      </c>
      <c r="I22" s="66"/>
      <c r="L22" s="20"/>
      <c r="N22" s="4"/>
      <c r="O22" s="20"/>
      <c r="P22" s="8"/>
      <c r="Q22" s="4"/>
      <c r="R22" s="20"/>
      <c r="T22" s="7" t="s">
        <v>17</v>
      </c>
      <c r="U22" s="20"/>
      <c r="W22" s="1">
        <v>21</v>
      </c>
      <c r="X22" s="22" t="str">
        <f>IF(R33="","",IF(R33="G",Q33,Q34))</f>
        <v/>
      </c>
      <c r="Z22" s="79"/>
      <c r="AA22" s="79"/>
      <c r="AB22" s="79"/>
      <c r="AC22" s="78"/>
    </row>
    <row r="23" spans="1:29" x14ac:dyDescent="0.25">
      <c r="A23" s="1">
        <v>22</v>
      </c>
      <c r="B23" s="1"/>
      <c r="C23" s="1"/>
      <c r="E23" s="62">
        <v>2</v>
      </c>
      <c r="F23" s="62" t="str">
        <f>B9</f>
        <v>Val</v>
      </c>
      <c r="G23" s="49">
        <f>INDEX('Poules E - F'!$J$16:$M$16,MATCH(Tableau!E23,'Poules E - F'!$J$8:$M$8,0))</f>
        <v>2</v>
      </c>
      <c r="H23" s="8" t="str">
        <f>IF(G23="","",G23&amp;RIGHT($F$21,1))</f>
        <v>2E</v>
      </c>
      <c r="I23" s="113"/>
      <c r="J23" s="17" t="s">
        <v>96</v>
      </c>
      <c r="K23" s="23" t="str">
        <f>B35</f>
        <v>SebAZ</v>
      </c>
      <c r="L23" s="19" t="s">
        <v>26</v>
      </c>
      <c r="M23" s="8" t="s">
        <v>26</v>
      </c>
      <c r="N23" s="57" t="str">
        <f>IF(L20="","",IF(L20="P",K20,K21))</f>
        <v>Val</v>
      </c>
      <c r="O23" s="19" t="s">
        <v>26</v>
      </c>
      <c r="P23" s="8" t="s">
        <v>26</v>
      </c>
      <c r="Q23" s="22" t="str">
        <f>IF(O20="","",IF(O20="P",N20,N21))</f>
        <v>Monique</v>
      </c>
      <c r="R23" s="19" t="s">
        <v>26</v>
      </c>
      <c r="S23" s="8" t="s">
        <v>26</v>
      </c>
      <c r="T23" s="22" t="str">
        <f>IF(R20="","",IF(R20="P",Q20,Q21))</f>
        <v>Axel</v>
      </c>
      <c r="U23" s="19" t="s">
        <v>25</v>
      </c>
      <c r="W23" s="1">
        <v>22</v>
      </c>
      <c r="X23" s="22" t="str">
        <f>IF(R33="","",IF(R33="P",Q33,Q34))</f>
        <v/>
      </c>
      <c r="Z23" s="79"/>
      <c r="AA23" s="79"/>
      <c r="AB23" s="79"/>
      <c r="AC23" s="78"/>
    </row>
    <row r="24" spans="1:29" x14ac:dyDescent="0.25">
      <c r="A24" s="1">
        <v>23</v>
      </c>
      <c r="B24" s="1"/>
      <c r="C24" s="1"/>
      <c r="E24" s="63">
        <v>3</v>
      </c>
      <c r="F24" s="63" t="str">
        <f>B18</f>
        <v>Axel</v>
      </c>
      <c r="G24" s="49">
        <f>INDEX('Poules E - F'!$J$16:$M$16,MATCH(Tableau!E24,'Poules E - F'!$J$8:$M$8,0))</f>
        <v>3</v>
      </c>
      <c r="H24" s="8" t="str">
        <f>IF(G24="","",G24&amp;RIGHT($F$21,1))</f>
        <v>3E</v>
      </c>
      <c r="I24" s="113"/>
      <c r="J24" s="50" t="s">
        <v>61</v>
      </c>
      <c r="K24" s="18" t="str">
        <f>IF(ISNA(INDEX($F$2:$F$30,MATCH(J24,$H$2:$H$30,0))),"",INDEX($F$2:$F$30,MATCH(J24,$H$2:$H$30,0)))</f>
        <v>Zan</v>
      </c>
      <c r="L24" s="83"/>
      <c r="M24" s="8" t="s">
        <v>26</v>
      </c>
      <c r="N24" s="57" t="str">
        <f>IF(L23="","",IF(L23="P",K23,K24))</f>
        <v>SebAZ</v>
      </c>
      <c r="O24" s="83"/>
      <c r="P24" s="8" t="s">
        <v>26</v>
      </c>
      <c r="Q24" s="22" t="str">
        <f>IF(O23="","",IF(O23="P",N23,N24))</f>
        <v>Val</v>
      </c>
      <c r="R24" s="83"/>
      <c r="S24" s="8" t="s">
        <v>26</v>
      </c>
      <c r="T24" s="22" t="str">
        <f>IF(R23="","",IF(R23="P",Q23,Q24))</f>
        <v>Monique</v>
      </c>
      <c r="U24" s="83"/>
      <c r="W24" s="1">
        <v>23</v>
      </c>
      <c r="X24" s="22" t="str">
        <f>IF(R36="","",IF(R36="G",Q36,Q37))</f>
        <v/>
      </c>
      <c r="Z24" s="79"/>
      <c r="AA24" s="79"/>
      <c r="AB24" s="79"/>
      <c r="AC24" s="78"/>
    </row>
    <row r="25" spans="1:29" x14ac:dyDescent="0.25">
      <c r="A25" s="1">
        <v>24</v>
      </c>
      <c r="B25" s="1"/>
      <c r="C25" s="1"/>
      <c r="E25" s="1">
        <v>4</v>
      </c>
      <c r="F25" s="1" t="str">
        <f>B21</f>
        <v>KarineLL</v>
      </c>
      <c r="G25" s="49">
        <f>INDEX('Poules E - F'!$J$16:$M$16,MATCH(Tableau!E25,'Poules E - F'!$J$8:$M$8,0))</f>
        <v>4</v>
      </c>
      <c r="H25" s="8" t="str">
        <f>IF(G25="","",G25&amp;RIGHT($F$21,1))</f>
        <v>4E</v>
      </c>
      <c r="Q25" s="5"/>
      <c r="R25" s="5"/>
      <c r="T25" s="5"/>
      <c r="U25" s="5"/>
      <c r="W25" s="1">
        <v>24</v>
      </c>
      <c r="X25" s="22" t="str">
        <f>IF(R36="","",IF(R36="P",Q36,Q37))</f>
        <v/>
      </c>
      <c r="Z25" s="79"/>
      <c r="AA25" s="79"/>
      <c r="AB25" s="79"/>
      <c r="AC25" s="78"/>
    </row>
    <row r="26" spans="1:29" x14ac:dyDescent="0.25">
      <c r="A26" s="123" t="s">
        <v>24</v>
      </c>
      <c r="B26" s="124"/>
      <c r="C26" s="125"/>
      <c r="F26" s="16" t="s">
        <v>8</v>
      </c>
      <c r="G26" s="9"/>
      <c r="K26" s="2" t="s">
        <v>79</v>
      </c>
      <c r="L26" s="14"/>
      <c r="N26" s="3" t="s">
        <v>49</v>
      </c>
      <c r="O26" s="10"/>
      <c r="Q26" s="3" t="s">
        <v>16</v>
      </c>
      <c r="R26" s="10"/>
      <c r="T26" s="5"/>
      <c r="U26" s="5"/>
      <c r="Z26" s="78"/>
      <c r="AA26" s="78"/>
      <c r="AB26" s="78"/>
      <c r="AC26" s="78"/>
    </row>
    <row r="27" spans="1:29" x14ac:dyDescent="0.25">
      <c r="A27" s="12" t="s">
        <v>91</v>
      </c>
      <c r="B27" s="12" t="s">
        <v>92</v>
      </c>
      <c r="E27" s="61">
        <v>1</v>
      </c>
      <c r="F27" s="61" t="str">
        <f>B7</f>
        <v>Flo</v>
      </c>
      <c r="G27" s="49">
        <f>INDEX('Poules E - F'!$J$33:$M$33,MATCH(Tableau!E27,'Poules E - F'!$J$25:$M$25,0))</f>
        <v>1</v>
      </c>
      <c r="H27" s="8" t="str">
        <f>IF(G27="","",G27&amp;RIGHT($F$26,1))</f>
        <v>1F</v>
      </c>
      <c r="J27" s="50" t="s">
        <v>55</v>
      </c>
      <c r="K27" s="24">
        <f>IF(ISNA(INDEX($F$2:$F$30,MATCH(J27,$H$2:$H$30,0))),"",INDEX($F$2:$F$30,MATCH(J27,$H$2:$H$30,0)))</f>
        <v>0</v>
      </c>
      <c r="L27" s="19" t="s">
        <v>26</v>
      </c>
      <c r="M27" s="11" t="s">
        <v>25</v>
      </c>
      <c r="N27" s="21" t="s">
        <v>116</v>
      </c>
      <c r="O27" s="19" t="s">
        <v>25</v>
      </c>
      <c r="P27" s="11" t="s">
        <v>25</v>
      </c>
      <c r="Q27" s="21" t="s">
        <v>116</v>
      </c>
      <c r="R27" s="19" t="s">
        <v>26</v>
      </c>
      <c r="T27" s="71"/>
      <c r="U27" s="71"/>
      <c r="V27" s="71"/>
      <c r="W27" s="71"/>
      <c r="X27" s="71"/>
      <c r="Z27" s="78"/>
      <c r="AA27" s="78"/>
      <c r="AB27" s="78"/>
      <c r="AC27" s="78"/>
    </row>
    <row r="28" spans="1:29" x14ac:dyDescent="0.25">
      <c r="E28" s="62">
        <v>2</v>
      </c>
      <c r="F28" s="62" t="str">
        <f>B8</f>
        <v>Maxime</v>
      </c>
      <c r="G28" s="49">
        <f>INDEX('Poules E - F'!$J$33:$M$33,MATCH(Tableau!E28,'Poules E - F'!$J$25:$M$25,0))</f>
        <v>2</v>
      </c>
      <c r="H28" s="8" t="str">
        <f>IF(G28="","",G28&amp;RIGHT($F$26,1))</f>
        <v>2F</v>
      </c>
      <c r="J28" s="17" t="s">
        <v>97</v>
      </c>
      <c r="K28" s="24"/>
      <c r="L28" s="83"/>
      <c r="M28" s="11" t="s">
        <v>25</v>
      </c>
      <c r="N28" s="21" t="s">
        <v>118</v>
      </c>
      <c r="O28" s="83"/>
      <c r="P28" s="11" t="s">
        <v>25</v>
      </c>
      <c r="Q28" s="21" t="s">
        <v>121</v>
      </c>
      <c r="R28" s="83"/>
      <c r="T28" s="71"/>
      <c r="U28" s="71"/>
      <c r="V28" s="71"/>
      <c r="W28" s="71"/>
      <c r="X28" s="71"/>
      <c r="Z28" s="78"/>
      <c r="AA28" s="78"/>
      <c r="AB28" s="78"/>
      <c r="AC28" s="78"/>
    </row>
    <row r="29" spans="1:29" x14ac:dyDescent="0.25">
      <c r="E29" s="63">
        <v>3</v>
      </c>
      <c r="F29" s="63" t="str">
        <f>B19</f>
        <v>Benjamin</v>
      </c>
      <c r="G29" s="49">
        <f>INDEX('Poules E - F'!$J$33:$M$33,MATCH(Tableau!E29,'Poules E - F'!$J$25:$M$25,0))</f>
        <v>4</v>
      </c>
      <c r="H29" s="8" t="str">
        <f>IF(G29="","",G29&amp;RIGHT($F$26,1))</f>
        <v>4F</v>
      </c>
      <c r="K29" s="4"/>
      <c r="L29" s="20"/>
      <c r="N29" s="56"/>
      <c r="O29" s="20"/>
      <c r="P29" s="8"/>
      <c r="Q29" s="7" t="s">
        <v>15</v>
      </c>
      <c r="R29" s="20"/>
      <c r="T29" s="71"/>
      <c r="U29" s="71"/>
      <c r="V29" s="71"/>
      <c r="W29" s="71"/>
      <c r="X29" s="71"/>
      <c r="Z29" s="78"/>
      <c r="AA29" s="78"/>
      <c r="AB29" s="78"/>
      <c r="AC29" s="78"/>
    </row>
    <row r="30" spans="1:29" x14ac:dyDescent="0.25">
      <c r="E30" s="1">
        <v>4</v>
      </c>
      <c r="F30" s="1" t="str">
        <f>B20</f>
        <v>Jules</v>
      </c>
      <c r="G30" s="49">
        <f>INDEX('Poules E - F'!$J$33:$M$33,MATCH(Tableau!E30,'Poules E - F'!$J$25:$M$25,0))</f>
        <v>3</v>
      </c>
      <c r="H30" s="8" t="str">
        <f>IF(G30="","",G30&amp;RIGHT($F$26,1))</f>
        <v>3F</v>
      </c>
      <c r="J30" s="17" t="s">
        <v>65</v>
      </c>
      <c r="K30" s="21" t="str">
        <f>IF(ISNA(INDEX($F$2:$F$30,MATCH(J30,$H$2:$H$30,0))),"",INDEX($F$2:$F$30,MATCH(J30,$H$2:$H$30,0)))</f>
        <v>Benjamin</v>
      </c>
      <c r="L30" s="19" t="s">
        <v>25</v>
      </c>
      <c r="M30" s="11" t="s">
        <v>25</v>
      </c>
      <c r="N30" s="21" t="s">
        <v>121</v>
      </c>
      <c r="O30" s="19" t="s">
        <v>25</v>
      </c>
      <c r="P30" s="8" t="s">
        <v>26</v>
      </c>
      <c r="Q30" s="51" t="s">
        <v>118</v>
      </c>
      <c r="R30" s="19" t="s">
        <v>25</v>
      </c>
      <c r="T30" s="71"/>
      <c r="U30" s="71"/>
      <c r="V30" s="71"/>
      <c r="W30" s="71"/>
      <c r="X30" s="71"/>
      <c r="Z30" s="78"/>
      <c r="AA30" s="78"/>
      <c r="AB30" s="78"/>
      <c r="AC30" s="78"/>
    </row>
    <row r="31" spans="1:29" x14ac:dyDescent="0.25">
      <c r="D31" s="126" t="s">
        <v>82</v>
      </c>
      <c r="E31" s="126"/>
      <c r="G31" s="9"/>
      <c r="J31" s="50" t="s">
        <v>63</v>
      </c>
      <c r="K31" s="21">
        <f>IF(ISNA(INDEX($F$2:$F$30,MATCH(J31,$H$2:$H$30,0))),"",INDEX($F$2:$F$30,MATCH(J31,$H$2:$H$30,0)))</f>
        <v>0</v>
      </c>
      <c r="L31" s="83"/>
      <c r="M31" s="11" t="s">
        <v>25</v>
      </c>
      <c r="N31" s="21" t="s">
        <v>118</v>
      </c>
      <c r="O31" s="83"/>
      <c r="P31" s="8" t="s">
        <v>26</v>
      </c>
      <c r="Q31" s="51" t="str">
        <f>IF(O30="","",IF(O30="P",N30,N31))</f>
        <v>KarineLL</v>
      </c>
      <c r="R31" s="83"/>
      <c r="T31" s="71"/>
      <c r="U31" s="71"/>
      <c r="V31" s="71"/>
      <c r="W31" s="71"/>
      <c r="X31" s="71"/>
      <c r="Z31" s="78"/>
      <c r="AA31" s="78"/>
      <c r="AB31" s="78"/>
      <c r="AC31" s="78"/>
    </row>
    <row r="32" spans="1:29" x14ac:dyDescent="0.25">
      <c r="C32" s="55" t="s">
        <v>81</v>
      </c>
      <c r="D32" s="55" t="s">
        <v>83</v>
      </c>
      <c r="E32" s="55" t="s">
        <v>84</v>
      </c>
      <c r="F32" s="55" t="s">
        <v>31</v>
      </c>
      <c r="K32" s="4"/>
      <c r="L32" s="20"/>
      <c r="N32" s="3" t="s">
        <v>50</v>
      </c>
      <c r="O32" s="20"/>
      <c r="Q32" s="3" t="s">
        <v>14</v>
      </c>
      <c r="R32" s="20"/>
      <c r="T32" s="71"/>
      <c r="U32" s="71"/>
      <c r="V32" s="71"/>
      <c r="W32" s="71"/>
      <c r="X32" s="71"/>
      <c r="Z32" s="78"/>
      <c r="AA32" s="78"/>
      <c r="AB32" s="78"/>
      <c r="AC32" s="78"/>
    </row>
    <row r="33" spans="1:29" x14ac:dyDescent="0.25">
      <c r="A33" s="55" t="s">
        <v>72</v>
      </c>
      <c r="B33" s="72" t="str">
        <f>VLOOKUP(INDEX('Poules A - B'!$J$25:$M$25,MATCH(3,'Poules A - B'!$J$33:$M$33,0)),'Poules A - B'!$A$20:$C$23,2,FALSE)</f>
        <v>Stephane</v>
      </c>
      <c r="C33" s="55">
        <f>INDEX('Poules A - B'!$J$32:$M$32,MATCH(3,'Poules A - B'!$J$33:$M$33,0))</f>
        <v>0</v>
      </c>
      <c r="D33" s="64">
        <f>HLOOKUP(INDEX('Poules A - B'!$J$25:$M$25,MATCH(3,'Poules A - B'!$J$33:$M$33,0)),'Poules A - B'!$O$24:$V$33,10,FALSE)</f>
        <v>0.33333333333333331</v>
      </c>
      <c r="E33" s="64">
        <f>HLOOKUP(INDEX('Poules A - B'!$J$25:$M$25,MATCH(3,'Poules A - B'!$J$33:$M$33,0)),'Poules A - B'!$X$24:$AE$33,10,FALSE)</f>
        <v>0.44</v>
      </c>
      <c r="F33" s="55">
        <v>1</v>
      </c>
      <c r="J33" s="50" t="s">
        <v>64</v>
      </c>
      <c r="K33" s="21">
        <f>IF(ISNA(INDEX($F$2:$F$30,MATCH(J33,$H$2:$H$30,0))),"",INDEX($F$2:$F$30,MATCH(J33,$H$2:$H$30,0)))</f>
        <v>0</v>
      </c>
      <c r="L33" s="19" t="s">
        <v>26</v>
      </c>
      <c r="M33" s="8" t="s">
        <v>26</v>
      </c>
      <c r="N33" s="60">
        <f>IF(L27="","",IF(L27="P",K27,K28))</f>
        <v>0</v>
      </c>
      <c r="O33" s="19"/>
      <c r="P33" s="11" t="s">
        <v>25</v>
      </c>
      <c r="Q33" s="60" t="str">
        <f>IF(O33="","",IF(O33="G",N33,N34))</f>
        <v/>
      </c>
      <c r="R33" s="19"/>
      <c r="T33" s="71"/>
      <c r="U33" s="71"/>
      <c r="V33" s="71"/>
      <c r="W33" s="71"/>
      <c r="X33" s="71"/>
      <c r="Z33" s="78"/>
      <c r="AA33" s="78"/>
      <c r="AB33" s="78"/>
      <c r="AC33" s="78"/>
    </row>
    <row r="34" spans="1:29" x14ac:dyDescent="0.25">
      <c r="A34" s="55" t="s">
        <v>78</v>
      </c>
      <c r="B34" s="72" t="str">
        <f>VLOOKUP(INDEX('Poules C - D'!$J$25:$M$25,MATCH(3,'Poules C - D'!$J$33:$M$33,0)),'Poules C - D'!$A$20:$C$23,2,FALSE)</f>
        <v>Eric</v>
      </c>
      <c r="C34" s="55">
        <f>INDEX('Poules C - D'!$J$32:$M$32,MATCH(3,'Poules C - D'!$J$33:$M$33,0))</f>
        <v>0</v>
      </c>
      <c r="D34" s="64">
        <f>HLOOKUP(INDEX('Poules C - D'!$J$25:$M$25,MATCH(3,'Poules C - D'!$J$33:$M$33,0)),'Poules C - D'!$O$24:$V$33,10,FALSE)</f>
        <v>0.25</v>
      </c>
      <c r="E34" s="64">
        <f>HLOOKUP(INDEX('Poules C - D'!$J$25:$M$25,MATCH(3,'Poules C - D'!$J$33:$M$33,0)),'Poules C - D'!$X$24:$AE$33,10,FALSE)</f>
        <v>0.4370860927152318</v>
      </c>
      <c r="F34" s="55">
        <v>2</v>
      </c>
      <c r="J34" s="17" t="s">
        <v>62</v>
      </c>
      <c r="K34" s="21" t="str">
        <f>IF(ISNA(INDEX($F$2:$F$30,MATCH(J34,$H$2:$H$30,0))),"",INDEX($F$2:$F$30,MATCH(J34,$H$2:$H$30,0)))</f>
        <v>KarineLL</v>
      </c>
      <c r="L34" s="83"/>
      <c r="M34" s="8" t="s">
        <v>26</v>
      </c>
      <c r="N34" s="60">
        <f>IF(L30="","",IF(L30="P",K30,K31))</f>
        <v>0</v>
      </c>
      <c r="O34" s="83"/>
      <c r="P34" s="11" t="s">
        <v>25</v>
      </c>
      <c r="Q34" s="60" t="str">
        <f>IF(O36="","",IF(O36="G",N36,N37))</f>
        <v/>
      </c>
      <c r="R34" s="83"/>
      <c r="T34" s="71"/>
      <c r="U34" s="71"/>
      <c r="V34" s="71"/>
      <c r="W34" s="71"/>
      <c r="X34" s="71"/>
      <c r="Z34" s="78"/>
      <c r="AA34" s="78"/>
      <c r="AB34" s="78"/>
      <c r="AC34" s="78"/>
    </row>
    <row r="35" spans="1:29" x14ac:dyDescent="0.25">
      <c r="A35" s="55" t="s">
        <v>73</v>
      </c>
      <c r="B35" s="72" t="str">
        <f>VLOOKUP(INDEX('Poules A - B'!$J$8:$M$8,MATCH(3,'Poules A - B'!$J$16:$M$16,0)),'Poules A - B'!$A$3:$C$6,2,FALSE)</f>
        <v>SebAZ</v>
      </c>
      <c r="C35" s="55">
        <f>INDEX('Poules A - B'!$J$15:$M$15,MATCH(3,'Poules A - B'!$J$16:$M$16,0))</f>
        <v>0</v>
      </c>
      <c r="D35" s="64">
        <f>HLOOKUP(INDEX('Poules A - B'!$J$8:$M$8,MATCH(3,'Poules A - B'!$J$16:$M$16,0)),'Poules A - B'!$O$7:$V$16,10,FALSE)</f>
        <v>0.14285714285714285</v>
      </c>
      <c r="E35" s="64">
        <f>HLOOKUP(INDEX('Poules A - B'!$J$8:$M$8,MATCH(3,'Poules A - B'!$J$16:$M$16,0)),'Poules A - B'!$X$7:$AE$16,10,FALSE)</f>
        <v>0.40740740740740738</v>
      </c>
      <c r="F35" s="55">
        <v>3</v>
      </c>
      <c r="K35" s="4"/>
      <c r="L35" s="20"/>
      <c r="N35" s="52"/>
      <c r="O35" s="20"/>
      <c r="P35" s="8"/>
      <c r="Q35" s="7" t="s">
        <v>51</v>
      </c>
      <c r="R35" s="20"/>
      <c r="T35" s="71"/>
      <c r="U35" s="71"/>
      <c r="V35" s="71"/>
      <c r="W35" s="71"/>
      <c r="X35" s="71"/>
      <c r="Z35" s="78"/>
      <c r="AA35" s="78"/>
      <c r="AB35" s="78"/>
      <c r="AC35" s="78"/>
    </row>
    <row r="36" spans="1:29" x14ac:dyDescent="0.25">
      <c r="A36" s="55" t="s">
        <v>67</v>
      </c>
      <c r="B36" s="72" t="str">
        <f>VLOOKUP(INDEX('Poules C - D'!$J$8:$M$8,MATCH(3,'Poules C - D'!$J$16:$M$16,0)),'Poules C - D'!$A$3:$C$6,2,FALSE)</f>
        <v>Romain</v>
      </c>
      <c r="C36" s="55">
        <f>INDEX('Poules C - D'!$J$15:$M$15,MATCH(3,'Poules C - D'!$J$16:$M$16,0))</f>
        <v>0</v>
      </c>
      <c r="D36" s="64">
        <f>HLOOKUP(INDEX('Poules C - D'!$J$8:$M$8,MATCH(3,'Poules C - D'!$J$16:$M$16,0)),'Poules C - D'!$O$7:$V$16,10,FALSE)</f>
        <v>0</v>
      </c>
      <c r="E36" s="64">
        <f>HLOOKUP(INDEX('Poules C - D'!$J$8:$M$8,MATCH(3,'Poules C - D'!$J$16:$M$16,0)),'Poules C - D'!$X$7:$AE$16,10,FALSE)</f>
        <v>0.36607142857142855</v>
      </c>
      <c r="F36" s="55">
        <v>4</v>
      </c>
      <c r="J36" s="17" t="s">
        <v>98</v>
      </c>
      <c r="K36" s="24" t="str">
        <f>B38</f>
        <v>Jules</v>
      </c>
      <c r="L36" s="19" t="s">
        <v>25</v>
      </c>
      <c r="M36" s="8" t="s">
        <v>26</v>
      </c>
      <c r="N36" s="60">
        <f>IF(L33="","",IF(L33="P",K33,K34))</f>
        <v>0</v>
      </c>
      <c r="O36" s="19"/>
      <c r="P36" s="8" t="s">
        <v>26</v>
      </c>
      <c r="Q36" s="22" t="str">
        <f>IF(O33="","",IF(O33="P",N33,N34))</f>
        <v/>
      </c>
      <c r="R36" s="19"/>
      <c r="T36" s="71"/>
      <c r="U36" s="71"/>
      <c r="V36" s="71"/>
      <c r="W36" s="71"/>
      <c r="X36" s="71"/>
    </row>
    <row r="37" spans="1:29" x14ac:dyDescent="0.25">
      <c r="A37" s="55" t="s">
        <v>76</v>
      </c>
      <c r="B37" s="72" t="str">
        <f>VLOOKUP(INDEX('Poules E - F'!$J$8:$M$8,MATCH(3,'Poules E - F'!$J$16:$M$16,0)),'Poules E - F'!$A$3:$C$6,2,FALSE)</f>
        <v>Axel</v>
      </c>
      <c r="C37" s="55">
        <f>INDEX('Poules E - F'!$J$15:$M$15,MATCH(3,'Poules E - F'!$J$16:$M$16,0))</f>
        <v>0</v>
      </c>
      <c r="D37" s="64">
        <f>HLOOKUP(INDEX('Poules E - F'!$J$8:$M$8,MATCH(3,'Poules E - F'!$J$16:$M$16,0)),'Poules E - F'!$O$7:$V$16,10,FALSE)</f>
        <v>0</v>
      </c>
      <c r="E37" s="64">
        <f>HLOOKUP(INDEX('Poules E - F'!$J$8:$M$8,MATCH(3,'Poules E - F'!$J$16:$M$16,0)),'Poules E - F'!$X$7:$AE$16,10,FALSE)</f>
        <v>0.3125</v>
      </c>
      <c r="F37" s="55">
        <v>5</v>
      </c>
      <c r="J37" s="50" t="s">
        <v>66</v>
      </c>
      <c r="K37" s="21">
        <f>IF(ISNA(INDEX($F$2:$F$30,MATCH(J37,$H$2:$H$30,0))),"",INDEX($F$2:$F$30,MATCH(J37,$H$2:$H$30,0)))</f>
        <v>0</v>
      </c>
      <c r="L37" s="83"/>
      <c r="M37" s="8" t="s">
        <v>26</v>
      </c>
      <c r="N37" s="60">
        <f>IF(L36="","",IF(L36="P",K36,K37))</f>
        <v>0</v>
      </c>
      <c r="O37" s="83"/>
      <c r="P37" s="8" t="s">
        <v>26</v>
      </c>
      <c r="Q37" s="22" t="str">
        <f>IF(O36="","",IF(O36="P",N36,N37))</f>
        <v/>
      </c>
      <c r="R37" s="83"/>
      <c r="T37" s="71"/>
      <c r="U37" s="71"/>
      <c r="V37" s="71"/>
      <c r="W37" s="71"/>
      <c r="X37" s="71"/>
    </row>
    <row r="38" spans="1:29" x14ac:dyDescent="0.25">
      <c r="A38" s="55" t="s">
        <v>69</v>
      </c>
      <c r="B38" s="72" t="str">
        <f>VLOOKUP(INDEX('Poules E - F'!$J$25:$M$25,MATCH(3,'Poules E - F'!$J$33:$M$33,0)),'Poules E - F'!$A$20:$C$23,2,FALSE)</f>
        <v>Jules</v>
      </c>
      <c r="C38" s="55">
        <f>INDEX('Poules E - F'!$J$32:$M$32,MATCH(3,'Poules E - F'!$J$33:$M$33,0))</f>
        <v>0</v>
      </c>
      <c r="D38" s="64">
        <f>HLOOKUP(INDEX('Poules E - F'!$J$25:$M$25,MATCH(3,'Poules E - F'!$J$33:$M$33,0)),'Poules E - F'!$O$24:$V$33,10,FALSE)</f>
        <v>0</v>
      </c>
      <c r="E38" s="64">
        <f>HLOOKUP(INDEX('Poules E - F'!$J$25:$M$25,MATCH(3,'Poules E - F'!$J$33:$M$33,0)),'Poules E - F'!$X$24:$AE$33,10,FALSE)</f>
        <v>0.28260869565217389</v>
      </c>
      <c r="F38" s="55">
        <v>6</v>
      </c>
    </row>
    <row r="39" spans="1:29" x14ac:dyDescent="0.25">
      <c r="A39" s="3"/>
      <c r="B39" s="3"/>
      <c r="Q39" s="5"/>
      <c r="R39" s="5"/>
      <c r="T39" s="5"/>
      <c r="U39" s="5"/>
    </row>
    <row r="40" spans="1:29" x14ac:dyDescent="0.25">
      <c r="Q40" s="5"/>
      <c r="R40" s="5"/>
      <c r="T40" s="5"/>
      <c r="U40" s="5"/>
    </row>
    <row r="41" spans="1:29" x14ac:dyDescent="0.25">
      <c r="Q41" s="6"/>
      <c r="R41" s="6"/>
      <c r="T41" s="6"/>
      <c r="U41" s="6"/>
    </row>
    <row r="42" spans="1:29" x14ac:dyDescent="0.25">
      <c r="Q42" s="5"/>
      <c r="R42" s="5"/>
      <c r="T42" s="5"/>
      <c r="U42" s="5"/>
    </row>
    <row r="43" spans="1:29" x14ac:dyDescent="0.25">
      <c r="Q43" s="5"/>
      <c r="R43" s="5"/>
      <c r="T43" s="5"/>
      <c r="U43" s="5"/>
    </row>
    <row r="44" spans="1:29" x14ac:dyDescent="0.25">
      <c r="Q44" s="6"/>
      <c r="R44" s="6"/>
      <c r="T44" s="6"/>
      <c r="U44" s="6"/>
    </row>
    <row r="45" spans="1:29" x14ac:dyDescent="0.25">
      <c r="Q45" s="5"/>
      <c r="R45" s="5"/>
      <c r="T45" s="5"/>
      <c r="U45" s="5"/>
    </row>
    <row r="46" spans="1:29" x14ac:dyDescent="0.25">
      <c r="Q46" s="5"/>
      <c r="R46" s="5"/>
      <c r="T46" s="5"/>
      <c r="U46" s="5"/>
    </row>
    <row r="47" spans="1:29" x14ac:dyDescent="0.25">
      <c r="Q47" s="6"/>
      <c r="R47" s="6"/>
      <c r="T47" s="6"/>
      <c r="U47" s="6"/>
    </row>
    <row r="48" spans="1:29" x14ac:dyDescent="0.25">
      <c r="Q48" s="5"/>
      <c r="R48" s="5"/>
      <c r="T48" s="5"/>
      <c r="U48" s="5"/>
    </row>
    <row r="49" spans="17:21" x14ac:dyDescent="0.25">
      <c r="Q49" s="5"/>
      <c r="R49" s="5"/>
      <c r="T49" s="5"/>
      <c r="U49" s="5"/>
    </row>
  </sheetData>
  <sortState xmlns:xlrd2="http://schemas.microsoft.com/office/spreadsheetml/2017/richdata2" ref="A33:E38">
    <sortCondition descending="1" ref="C33:C38"/>
    <sortCondition descending="1" ref="D33:D38"/>
    <sortCondition descending="1" ref="E33:E38"/>
  </sortState>
  <mergeCells count="11">
    <mergeCell ref="D31:E31"/>
    <mergeCell ref="I23:I24"/>
    <mergeCell ref="I20:I21"/>
    <mergeCell ref="I17:I18"/>
    <mergeCell ref="I11:I12"/>
    <mergeCell ref="I5:I6"/>
    <mergeCell ref="I2:I3"/>
    <mergeCell ref="Z7:AB19"/>
    <mergeCell ref="I14:I15"/>
    <mergeCell ref="A26:C26"/>
    <mergeCell ref="I8:I9"/>
  </mergeCells>
  <phoneticPr fontId="3" type="noConversion"/>
  <printOptions horizontalCentered="1" verticalCentered="1"/>
  <pageMargins left="0.75000000000000011" right="0.75000000000000011" top="0.984251969" bottom="0.984251969" header="0.5" footer="0.5"/>
  <pageSetup paperSize="9" orientation="portrait" horizontalDpi="4294967292" verticalDpi="4294967292" r:id="rId1"/>
  <headerFooter alignWithMargins="0">
    <oddHeader>&amp;L&amp;"Calibri,Normal"&amp;K000000&amp;F&amp;A&amp;D&amp;T</oddHeader>
  </headerFooter>
  <ignoredErrors>
    <ignoredError sqref="K3 K11 K15 K23 K3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Clt_3e">
                <anchor moveWithCells="1" sizeWithCells="1">
                  <from>
                    <xdr:col>5</xdr:col>
                    <xdr:colOff>1190625</xdr:colOff>
                    <xdr:row>33</xdr:row>
                    <xdr:rowOff>19050</xdr:rowOff>
                  </from>
                  <to>
                    <xdr:col>6</xdr:col>
                    <xdr:colOff>200025</xdr:colOff>
                    <xdr:row>34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AE35"/>
  <sheetViews>
    <sheetView zoomScaleNormal="100" workbookViewId="0">
      <selection activeCell="M34" sqref="M34"/>
    </sheetView>
  </sheetViews>
  <sheetFormatPr baseColWidth="10" defaultRowHeight="15.75" x14ac:dyDescent="0.25"/>
  <cols>
    <col min="1" max="1" width="9.5" bestFit="1" customWidth="1"/>
    <col min="2" max="3" width="25.625" customWidth="1"/>
    <col min="4" max="4" width="5.125" bestFit="1" customWidth="1"/>
    <col min="5" max="5" width="10.375" bestFit="1" customWidth="1"/>
    <col min="6" max="9" width="6.875" customWidth="1"/>
    <col min="10" max="13" width="4.875" customWidth="1"/>
    <col min="14" max="14" width="3.5" style="75" customWidth="1"/>
    <col min="15" max="15" width="3.125" style="75" customWidth="1"/>
    <col min="16" max="16" width="1.625" style="75" bestFit="1" customWidth="1"/>
    <col min="17" max="17" width="1.875" style="75" bestFit="1" customWidth="1"/>
    <col min="18" max="18" width="1.625" style="75" bestFit="1" customWidth="1"/>
    <col min="19" max="19" width="1.875" style="75" bestFit="1" customWidth="1"/>
    <col min="20" max="20" width="1.625" style="75" bestFit="1" customWidth="1"/>
    <col min="21" max="21" width="1.875" style="75" bestFit="1" customWidth="1"/>
    <col min="22" max="22" width="1.625" style="75" bestFit="1" customWidth="1"/>
    <col min="23" max="23" width="2.75" style="75" bestFit="1" customWidth="1"/>
    <col min="24" max="24" width="3.125" style="75" bestFit="1" customWidth="1"/>
    <col min="25" max="27" width="2.375" style="75" bestFit="1" customWidth="1"/>
    <col min="28" max="29" width="3.125" style="75" bestFit="1" customWidth="1"/>
    <col min="30" max="30" width="2.375" style="75" bestFit="1" customWidth="1"/>
    <col min="31" max="31" width="3.125" style="75" bestFit="1" customWidth="1"/>
  </cols>
  <sheetData>
    <row r="1" spans="1:31" ht="19.5" thickBot="1" x14ac:dyDescent="0.3">
      <c r="A1" s="25" t="s">
        <v>29</v>
      </c>
      <c r="B1" s="26" t="s">
        <v>30</v>
      </c>
      <c r="I1" s="135"/>
      <c r="J1" s="136"/>
      <c r="K1" s="136"/>
      <c r="L1" s="137"/>
    </row>
    <row r="2" spans="1:31" ht="18.75" x14ac:dyDescent="0.25">
      <c r="A2" s="12"/>
      <c r="B2" s="133" t="s">
        <v>0</v>
      </c>
      <c r="C2" s="134"/>
      <c r="D2" s="1" t="s">
        <v>101</v>
      </c>
      <c r="H2" s="74" t="s">
        <v>32</v>
      </c>
      <c r="I2" s="138"/>
      <c r="J2" s="139"/>
      <c r="K2" s="139"/>
      <c r="L2" s="140"/>
    </row>
    <row r="3" spans="1:31" ht="19.5" thickBot="1" x14ac:dyDescent="0.3">
      <c r="A3" s="27">
        <v>1</v>
      </c>
      <c r="B3" s="131" t="str">
        <f>Tableau!F2</f>
        <v>Lik</v>
      </c>
      <c r="C3" s="132"/>
      <c r="D3" s="1">
        <v>1</v>
      </c>
      <c r="I3" s="141"/>
      <c r="J3" s="142"/>
      <c r="K3" s="142"/>
      <c r="L3" s="143"/>
    </row>
    <row r="4" spans="1:31" ht="18.75" x14ac:dyDescent="0.25">
      <c r="A4" s="27">
        <v>2</v>
      </c>
      <c r="B4" s="131" t="str">
        <f>Tableau!F3</f>
        <v>Noël</v>
      </c>
      <c r="C4" s="132"/>
      <c r="D4" s="1">
        <v>2</v>
      </c>
      <c r="H4" s="73"/>
      <c r="I4" s="100"/>
      <c r="J4" s="100"/>
      <c r="K4" s="100"/>
      <c r="L4" s="100"/>
    </row>
    <row r="5" spans="1:31" ht="18.75" x14ac:dyDescent="0.25">
      <c r="A5" s="27">
        <v>3</v>
      </c>
      <c r="B5" s="131" t="str">
        <f>Tableau!F4</f>
        <v>SebAZ</v>
      </c>
      <c r="C5" s="132"/>
      <c r="D5" s="1">
        <v>3</v>
      </c>
      <c r="H5" s="3"/>
      <c r="I5" s="3"/>
      <c r="J5" s="3"/>
      <c r="K5" s="3"/>
      <c r="L5" s="3"/>
    </row>
    <row r="6" spans="1:31" ht="18.75" x14ac:dyDescent="0.25">
      <c r="A6" s="27">
        <v>4</v>
      </c>
      <c r="B6" s="131">
        <f>Tableau!F5</f>
        <v>0</v>
      </c>
      <c r="C6" s="132"/>
      <c r="D6" s="1">
        <v>4</v>
      </c>
      <c r="H6" s="3"/>
      <c r="I6" s="3"/>
      <c r="J6" s="3"/>
      <c r="K6" s="3"/>
      <c r="L6" s="3"/>
      <c r="N6" s="101" t="s">
        <v>80</v>
      </c>
      <c r="O6" s="76"/>
      <c r="P6" s="76"/>
      <c r="Q6" s="76"/>
      <c r="R6" s="76"/>
      <c r="S6" s="76"/>
      <c r="T6" s="76"/>
      <c r="U6" s="76"/>
      <c r="W6" s="101" t="s">
        <v>81</v>
      </c>
      <c r="X6" s="76"/>
      <c r="Y6" s="76"/>
      <c r="Z6" s="76"/>
      <c r="AA6" s="76"/>
      <c r="AB6" s="76"/>
      <c r="AC6" s="76"/>
      <c r="AD6" s="76"/>
    </row>
    <row r="7" spans="1:31" ht="16.5" thickBot="1" x14ac:dyDescent="0.3">
      <c r="A7" s="13"/>
      <c r="B7" s="14"/>
      <c r="C7" s="15"/>
      <c r="D7" s="15"/>
      <c r="I7" s="3"/>
      <c r="J7" s="3"/>
      <c r="K7" s="3"/>
      <c r="L7" s="3"/>
      <c r="M7" s="46" t="s">
        <v>33</v>
      </c>
      <c r="O7" s="127">
        <v>1</v>
      </c>
      <c r="P7" s="127"/>
      <c r="Q7" s="127">
        <v>2</v>
      </c>
      <c r="R7" s="127"/>
      <c r="S7" s="127">
        <v>3</v>
      </c>
      <c r="T7" s="127"/>
      <c r="U7" s="127">
        <v>4</v>
      </c>
      <c r="V7" s="127"/>
      <c r="X7" s="127">
        <v>1</v>
      </c>
      <c r="Y7" s="127"/>
      <c r="Z7" s="127">
        <v>2</v>
      </c>
      <c r="AA7" s="127"/>
      <c r="AB7" s="127">
        <v>3</v>
      </c>
      <c r="AC7" s="127"/>
      <c r="AD7" s="127">
        <v>4</v>
      </c>
      <c r="AE7" s="127"/>
    </row>
    <row r="8" spans="1:31" x14ac:dyDescent="0.25">
      <c r="A8" s="84"/>
      <c r="B8" s="85" t="s">
        <v>34</v>
      </c>
      <c r="C8" s="85" t="s">
        <v>34</v>
      </c>
      <c r="D8" s="86" t="s">
        <v>100</v>
      </c>
      <c r="E8" s="129" t="s">
        <v>35</v>
      </c>
      <c r="F8" s="129"/>
      <c r="G8" s="129"/>
      <c r="H8" s="129"/>
      <c r="I8" s="130"/>
      <c r="J8" s="91">
        <v>1</v>
      </c>
      <c r="K8" s="92">
        <v>2</v>
      </c>
      <c r="L8" s="92">
        <v>3</v>
      </c>
      <c r="M8" s="93">
        <v>4</v>
      </c>
      <c r="O8" s="76" t="s">
        <v>25</v>
      </c>
      <c r="P8" s="76" t="s">
        <v>26</v>
      </c>
      <c r="Q8" s="76" t="s">
        <v>25</v>
      </c>
      <c r="R8" s="76" t="s">
        <v>26</v>
      </c>
      <c r="S8" s="76" t="s">
        <v>25</v>
      </c>
      <c r="T8" s="76" t="s">
        <v>26</v>
      </c>
      <c r="U8" s="76" t="s">
        <v>25</v>
      </c>
      <c r="V8" s="76" t="s">
        <v>26</v>
      </c>
      <c r="X8" s="76" t="s">
        <v>25</v>
      </c>
      <c r="Y8" s="76" t="s">
        <v>26</v>
      </c>
      <c r="Z8" s="76" t="s">
        <v>25</v>
      </c>
      <c r="AA8" s="76" t="s">
        <v>26</v>
      </c>
      <c r="AB8" s="76" t="s">
        <v>25</v>
      </c>
      <c r="AC8" s="76" t="s">
        <v>26</v>
      </c>
      <c r="AD8" s="76" t="s">
        <v>25</v>
      </c>
      <c r="AE8" s="76" t="s">
        <v>26</v>
      </c>
    </row>
    <row r="9" spans="1:31" x14ac:dyDescent="0.25">
      <c r="A9" s="87" t="s">
        <v>36</v>
      </c>
      <c r="B9" s="32" t="str">
        <f>B3</f>
        <v>Lik</v>
      </c>
      <c r="C9" s="32">
        <f>B6</f>
        <v>0</v>
      </c>
      <c r="D9" s="32"/>
      <c r="E9" s="36"/>
      <c r="F9" s="36"/>
      <c r="G9" s="36"/>
      <c r="H9" s="33"/>
      <c r="I9" s="34"/>
      <c r="J9" s="48">
        <f>IF(SUM($E9:$I9)=0,0,IF(COUNTIF($E9:$I9,"&gt;0")-COUNTIF($E9:$I9,"&lt;0")&gt;0,1,0))</f>
        <v>0</v>
      </c>
      <c r="K9" s="35"/>
      <c r="L9" s="35"/>
      <c r="M9" s="34">
        <f>IF(SUM($E9:$I9)=0,0,IF(COUNTIF($E9:$I9,"&gt;0")-COUNTIF($E9:$I9,"&lt;0")&lt;0,1,0))</f>
        <v>0</v>
      </c>
      <c r="O9" s="76">
        <f>COUNTIF($E9:$I9,"&gt;0")</f>
        <v>0</v>
      </c>
      <c r="P9" s="76">
        <f>COUNTIF($E9:$I9,"&lt;0")</f>
        <v>0</v>
      </c>
      <c r="Q9" s="54"/>
      <c r="R9" s="54"/>
      <c r="S9" s="54"/>
      <c r="T9" s="54"/>
      <c r="U9" s="76">
        <f>P9</f>
        <v>0</v>
      </c>
      <c r="V9" s="76">
        <f>O9</f>
        <v>0</v>
      </c>
      <c r="X9" s="76">
        <f>IF(ISBLANK($E9),0,IF($E9&lt;0,-$E9,IF($E9&gt;9,$E9+2,11)))+IF(ISBLANK($F9),0,IF($F9&lt;0,-$F9,IF($F9&gt;9,$F9+2,11)))+IF(ISBLANK($G9),0,IF($G9&lt;0,-$G9,IF($G9&gt;9,$G9+2,11)))+IF(ISBLANK($H9),0,IF($H9&lt;0,-$H9,IF($H9&gt;9,$H9+2,11)))+IF(ISBLANK($I9),0,IF($I9&lt;0,-$I9,IF($I9&gt;9,$I9+2,11)))</f>
        <v>0</v>
      </c>
      <c r="Y9" s="76">
        <f>IF(ISBLANK($E9),0,IF($E9&gt;0,$E9,IF($E9&lt;-9,-$E9+2,11)))+IF(ISBLANK($F9),0,IF($F9&gt;0,$F9,IF($F9&lt;-9,-$F9+2,11)))+IF(ISBLANK($G9),0,IF($G9&gt;0,$G9,IF($G9&lt;-9,-$G9+2,11)))+IF(ISBLANK($H9),0,IF($H9&gt;0,$H9,IF($H9&lt;-9,-$H9+2,11)))+IF(ISBLANK($I9),0,IF($I9&gt;0,$I9,IF($I9&lt;-9,-$I9+2,11)))</f>
        <v>0</v>
      </c>
      <c r="Z9" s="54"/>
      <c r="AA9" s="54"/>
      <c r="AB9" s="54"/>
      <c r="AC9" s="54"/>
      <c r="AD9" s="76">
        <f>Y9</f>
        <v>0</v>
      </c>
      <c r="AE9" s="76">
        <f>X9</f>
        <v>0</v>
      </c>
    </row>
    <row r="10" spans="1:31" x14ac:dyDescent="0.25">
      <c r="A10" s="87" t="s">
        <v>37</v>
      </c>
      <c r="B10" s="32" t="str">
        <f>B4</f>
        <v>Noël</v>
      </c>
      <c r="C10" s="32" t="str">
        <f>B5</f>
        <v>SebAZ</v>
      </c>
      <c r="D10" s="32">
        <v>1</v>
      </c>
      <c r="E10" s="36">
        <v>11</v>
      </c>
      <c r="F10" s="36">
        <v>3</v>
      </c>
      <c r="G10" s="36">
        <v>-10</v>
      </c>
      <c r="H10" s="33">
        <v>7</v>
      </c>
      <c r="I10" s="34"/>
      <c r="J10" s="94"/>
      <c r="K10" s="36">
        <f>IF(SUM($E10:$I10)=0,0,IF(COUNTIF($E10:$I10,"&gt;0")-COUNTIF($E10:$I10,"&lt;0")&gt;0,1,0))</f>
        <v>1</v>
      </c>
      <c r="L10" s="36">
        <f>IF(SUM($E10:$I10)=0,0,IF(COUNTIF($E10:$I10,"&gt;0")-COUNTIF($E10:$I10,"&lt;0")&lt;0,1,0))</f>
        <v>0</v>
      </c>
      <c r="M10" s="95"/>
      <c r="O10" s="54"/>
      <c r="P10" s="54"/>
      <c r="Q10" s="76">
        <f>COUNTIF($E10:$I10,"&gt;0")</f>
        <v>3</v>
      </c>
      <c r="R10" s="76">
        <f>COUNTIF($E10:$I10,"&lt;0")</f>
        <v>1</v>
      </c>
      <c r="S10" s="76">
        <f>+R10</f>
        <v>1</v>
      </c>
      <c r="T10" s="76">
        <f>+Q10</f>
        <v>3</v>
      </c>
      <c r="U10" s="54"/>
      <c r="V10" s="54"/>
      <c r="X10" s="54"/>
      <c r="Y10" s="54"/>
      <c r="Z10" s="76">
        <f>IF(ISBLANK($E10),0,IF($E10&lt;0,-$E10,IF($E10&gt;9,$E10+2,11)))+IF(ISBLANK($F10),0,IF($F10&lt;0,-$F10,IF($F10&gt;9,$F10+2,11)))+IF(ISBLANK($G10),0,IF($G10&lt;0,-$G10,IF($G10&gt;9,$G10+2,11)))+IF(ISBLANK($H10),0,IF($H10&lt;0,-$H10,IF($H10&gt;9,$H10+2,11)))+IF(ISBLANK($I10),0,IF($I10&lt;0,-$I10,IF($I10&gt;9,$I10+2,11)))</f>
        <v>45</v>
      </c>
      <c r="AA10" s="76">
        <f>IF(ISBLANK($E10),0,IF($E10&gt;0,$E10,IF($E10&lt;-9,-$E10+2,11)))+IF(ISBLANK($F10),0,IF($F10&gt;0,$F10,IF($F10&lt;-9,-$F10+2,11)))+IF(ISBLANK($G10),0,IF($G10&gt;0,$G10,IF($G10&lt;-9,-$G10+2,11)))+IF(ISBLANK($H10),0,IF($H10&gt;0,$H10,IF($H10&lt;-9,-$H10+2,11)))+IF(ISBLANK($I10),0,IF($I10&gt;0,$I10,IF($I10&lt;-9,-$I10+2,11)))</f>
        <v>33</v>
      </c>
      <c r="AB10" s="76">
        <f>+AA10</f>
        <v>33</v>
      </c>
      <c r="AC10" s="76">
        <f>+Z10</f>
        <v>45</v>
      </c>
      <c r="AD10" s="54"/>
      <c r="AE10" s="54"/>
    </row>
    <row r="11" spans="1:31" x14ac:dyDescent="0.25">
      <c r="A11" s="87" t="s">
        <v>38</v>
      </c>
      <c r="B11" s="32" t="str">
        <f>B3</f>
        <v>Lik</v>
      </c>
      <c r="C11" s="32" t="str">
        <f>B5</f>
        <v>SebAZ</v>
      </c>
      <c r="D11" s="32">
        <v>1</v>
      </c>
      <c r="E11" s="36">
        <v>7</v>
      </c>
      <c r="F11" s="36">
        <v>11</v>
      </c>
      <c r="G11" s="36">
        <v>4</v>
      </c>
      <c r="H11" s="33"/>
      <c r="I11" s="34"/>
      <c r="J11" s="48">
        <f>IF(SUM($E11:$I11)=0,0,IF(COUNTIF($E11:$I11,"&gt;0")-COUNTIF($E11:$I11,"&lt;0")&gt;0,1,0))</f>
        <v>1</v>
      </c>
      <c r="K11" s="35"/>
      <c r="L11" s="36">
        <f>IF(SUM($E11:$I11)=0,0,IF(COUNTIF($E11:$I11,"&gt;0")-COUNTIF($E11:$I11,"&lt;0")&lt;0,1,0))</f>
        <v>0</v>
      </c>
      <c r="M11" s="95"/>
      <c r="O11" s="76">
        <f>COUNTIF($E11:$I11,"&gt;0")</f>
        <v>3</v>
      </c>
      <c r="P11" s="76">
        <f>COUNTIF($E11:$I11,"&lt;0")</f>
        <v>0</v>
      </c>
      <c r="Q11" s="54"/>
      <c r="R11" s="54"/>
      <c r="S11" s="76">
        <f>+P11</f>
        <v>0</v>
      </c>
      <c r="T11" s="76">
        <f>+O11</f>
        <v>3</v>
      </c>
      <c r="U11" s="54"/>
      <c r="V11" s="54"/>
      <c r="X11" s="76">
        <f>IF(ISBLANK($E11),0,IF($E11&lt;0,-$E11,IF($E11&gt;9,$E11+2,11)))+IF(ISBLANK($F11),0,IF($F11&lt;0,-$F11,IF($F11&gt;9,$F11+2,11)))+IF(ISBLANK($G11),0,IF($G11&lt;0,-$G11,IF($G11&gt;9,$G11+2,11)))+IF(ISBLANK($H11),0,IF($H11&lt;0,-$H11,IF($H11&gt;9,$H11+2,11)))+IF(ISBLANK($I11),0,IF($I11&lt;0,-$I11,IF($I11&gt;9,$I11+2,11)))</f>
        <v>35</v>
      </c>
      <c r="Y11" s="76">
        <f>IF(ISBLANK($E11),0,IF($E11&gt;0,$E11,IF($E11&lt;-9,-$E11+2,11)))+IF(ISBLANK($F11),0,IF($F11&gt;0,$F11,IF($F11&lt;-9,-$F11+2,11)))+IF(ISBLANK($G11),0,IF($G11&gt;0,$G11,IF($G11&lt;-9,-$G11+2,11)))+IF(ISBLANK($H11),0,IF($H11&gt;0,$H11,IF($H11&lt;-9,-$H11+2,11)))+IF(ISBLANK($I11),0,IF($I11&gt;0,$I11,IF($I11&lt;-9,-$I11+2,11)))</f>
        <v>22</v>
      </c>
      <c r="Z11" s="54"/>
      <c r="AA11" s="54"/>
      <c r="AB11" s="76">
        <f>+Y11</f>
        <v>22</v>
      </c>
      <c r="AC11" s="76">
        <f>+X11</f>
        <v>35</v>
      </c>
      <c r="AD11" s="54"/>
      <c r="AE11" s="54"/>
    </row>
    <row r="12" spans="1:31" x14ac:dyDescent="0.25">
      <c r="A12" s="87" t="s">
        <v>39</v>
      </c>
      <c r="B12" s="32" t="str">
        <f>B4</f>
        <v>Noël</v>
      </c>
      <c r="C12" s="32">
        <f>B6</f>
        <v>0</v>
      </c>
      <c r="D12" s="32"/>
      <c r="E12" s="36"/>
      <c r="F12" s="36"/>
      <c r="G12" s="36"/>
      <c r="H12" s="33"/>
      <c r="I12" s="34"/>
      <c r="J12" s="94"/>
      <c r="K12" s="36">
        <f>IF(SUM($E12:$I12)=0,0,IF(COUNTIF($E12:$I12,"&gt;0")-COUNTIF($E12:$I12,"&lt;0")&gt;0,1,0))</f>
        <v>0</v>
      </c>
      <c r="L12" s="35"/>
      <c r="M12" s="34">
        <f>IF(SUM($E12:$I12)=0,0,IF(COUNTIF($E12:$I12,"&gt;0")-COUNTIF($E12:$I12,"&lt;0")&lt;0,1,0))</f>
        <v>0</v>
      </c>
      <c r="O12" s="54"/>
      <c r="P12" s="54"/>
      <c r="Q12" s="76">
        <f>COUNTIF($E12:$I12,"&gt;0")</f>
        <v>0</v>
      </c>
      <c r="R12" s="76">
        <f>COUNTIF($E12:$I12,"&lt;0")</f>
        <v>0</v>
      </c>
      <c r="S12" s="54"/>
      <c r="T12" s="54"/>
      <c r="U12" s="76">
        <f>+R12</f>
        <v>0</v>
      </c>
      <c r="V12" s="76">
        <f>+Q12</f>
        <v>0</v>
      </c>
      <c r="X12" s="54"/>
      <c r="Y12" s="54"/>
      <c r="Z12" s="76">
        <f>IF(ISBLANK($E12),0,IF($E12&lt;0,-$E12,IF($E12&gt;9,$E12+2,11)))+IF(ISBLANK($F12),0,IF($F12&lt;0,-$F12,IF($F12&gt;9,$F12+2,11)))+IF(ISBLANK($G12),0,IF($G12&lt;0,-$G12,IF($G12&gt;9,$G12+2,11)))+IF(ISBLANK($H12),0,IF($H12&lt;0,-$H12,IF($H12&gt;9,$H12+2,11)))+IF(ISBLANK($I12),0,IF($I12&lt;0,-$I12,IF($I12&gt;9,$I12+2,11)))</f>
        <v>0</v>
      </c>
      <c r="AA12" s="76">
        <f>IF(ISBLANK($E12),0,IF($E12&gt;0,$E12,IF($E12&lt;-9,-$E12+2,11)))+IF(ISBLANK($F12),0,IF($F12&gt;0,$F12,IF($F12&lt;-9,-$F12+2,11)))+IF(ISBLANK($G12),0,IF($G12&gt;0,$G12,IF($G12&lt;-9,-$G12+2,11)))+IF(ISBLANK($H12),0,IF($H12&gt;0,$H12,IF($H12&lt;-9,-$H12+2,11)))+IF(ISBLANK($I12),0,IF($I12&gt;0,$I12,IF($I12&lt;-9,-$I12+2,11)))</f>
        <v>0</v>
      </c>
      <c r="AB12" s="54"/>
      <c r="AC12" s="54"/>
      <c r="AD12" s="76">
        <f>+AA12</f>
        <v>0</v>
      </c>
      <c r="AE12" s="76">
        <f>+Z12</f>
        <v>0</v>
      </c>
    </row>
    <row r="13" spans="1:31" x14ac:dyDescent="0.25">
      <c r="A13" s="87" t="s">
        <v>40</v>
      </c>
      <c r="B13" s="32" t="str">
        <f>B3</f>
        <v>Lik</v>
      </c>
      <c r="C13" s="32" t="str">
        <f>B4</f>
        <v>Noël</v>
      </c>
      <c r="D13" s="32">
        <v>1</v>
      </c>
      <c r="E13" s="36">
        <v>7</v>
      </c>
      <c r="F13" s="36">
        <v>7</v>
      </c>
      <c r="G13" s="36">
        <v>6</v>
      </c>
      <c r="H13" s="33"/>
      <c r="I13" s="34"/>
      <c r="J13" s="48">
        <f>IF(SUM($E13:$I13)=0,0,IF(COUNTIF($E13:$I13,"&gt;0")-COUNTIF($E13:$I13,"&lt;0")&gt;0,1,0))</f>
        <v>1</v>
      </c>
      <c r="K13" s="36">
        <f>IF(SUM($E13:$I13)=0,0,IF(COUNTIF($E13:$I13,"&gt;0")-COUNTIF($E13:$I13,"&lt;0")&lt;0,1,0))</f>
        <v>0</v>
      </c>
      <c r="L13" s="35"/>
      <c r="M13" s="95"/>
      <c r="O13" s="76">
        <f>COUNTIF($E13:$I13,"&gt;0")</f>
        <v>3</v>
      </c>
      <c r="P13" s="76">
        <f>COUNTIF($E13:$I13,"&lt;0")</f>
        <v>0</v>
      </c>
      <c r="Q13" s="76">
        <f>+P13</f>
        <v>0</v>
      </c>
      <c r="R13" s="76">
        <f>+O13</f>
        <v>3</v>
      </c>
      <c r="S13" s="54"/>
      <c r="T13" s="54"/>
      <c r="U13" s="54"/>
      <c r="V13" s="54"/>
      <c r="X13" s="76">
        <f>IF(ISBLANK($E13),0,IF($E13&lt;0,-$E13,IF($E13&gt;9,$E13+2,11)))+IF(ISBLANK($F13),0,IF($F13&lt;0,-$F13,IF($F13&gt;9,$F13+2,11)))+IF(ISBLANK($G13),0,IF($G13&lt;0,-$G13,IF($G13&gt;9,$G13+2,11)))+IF(ISBLANK($H13),0,IF($H13&lt;0,-$H13,IF($H13&gt;9,$H13+2,11)))+IF(ISBLANK($I13),0,IF($I13&lt;0,-$I13,IF($I13&gt;9,$I13+2,11)))</f>
        <v>33</v>
      </c>
      <c r="Y13" s="76">
        <f>IF(ISBLANK($E13),0,IF($E13&gt;0,$E13,IF($E13&lt;-9,-$E13+2,11)))+IF(ISBLANK($F13),0,IF($F13&gt;0,$F13,IF($F13&lt;-9,-$F13+2,11)))+IF(ISBLANK($G13),0,IF($G13&gt;0,$G13,IF($G13&lt;-9,-$G13+2,11)))+IF(ISBLANK($H13),0,IF($H13&gt;0,$H13,IF($H13&lt;-9,-$H13+2,11)))+IF(ISBLANK($I13),0,IF($I13&gt;0,$I13,IF($I13&lt;-9,-$I13+2,11)))</f>
        <v>20</v>
      </c>
      <c r="Z13" s="76">
        <f>+Y13</f>
        <v>20</v>
      </c>
      <c r="AA13" s="76">
        <f>+X13</f>
        <v>33</v>
      </c>
      <c r="AB13" s="54"/>
      <c r="AC13" s="54"/>
      <c r="AD13" s="54"/>
      <c r="AE13" s="54"/>
    </row>
    <row r="14" spans="1:31" ht="16.5" thickBot="1" x14ac:dyDescent="0.3">
      <c r="A14" s="88" t="s">
        <v>41</v>
      </c>
      <c r="B14" s="89" t="str">
        <f>B5</f>
        <v>SebAZ</v>
      </c>
      <c r="C14" s="89">
        <f>B6</f>
        <v>0</v>
      </c>
      <c r="D14" s="89"/>
      <c r="E14" s="90"/>
      <c r="F14" s="90"/>
      <c r="G14" s="90"/>
      <c r="H14" s="37"/>
      <c r="I14" s="38"/>
      <c r="J14" s="96"/>
      <c r="K14" s="97"/>
      <c r="L14" s="90">
        <f>IF(SUM($E14:$I14)=0,0,IF(COUNTIF($E14:$I14,"&gt;0")-COUNTIF($E14:$I14,"&lt;0")&gt;0,1,0))</f>
        <v>0</v>
      </c>
      <c r="M14" s="38">
        <f>IF(SUM($E14:$I14)=0,0,IF(COUNTIF($E14:$I14,"&gt;0")-COUNTIF($E14:$I14,"&lt;0")&lt;0,1,0))</f>
        <v>0</v>
      </c>
      <c r="O14" s="54"/>
      <c r="P14" s="54"/>
      <c r="Q14" s="54"/>
      <c r="R14" s="54"/>
      <c r="S14" s="76">
        <f>COUNTIF($E14:$I14,"&gt;0")</f>
        <v>0</v>
      </c>
      <c r="T14" s="76">
        <f>COUNTIF($E14:$I14,"&lt;0")</f>
        <v>0</v>
      </c>
      <c r="U14" s="76">
        <f>+T14</f>
        <v>0</v>
      </c>
      <c r="V14" s="76">
        <f>+S14</f>
        <v>0</v>
      </c>
      <c r="X14" s="54"/>
      <c r="Y14" s="54"/>
      <c r="Z14" s="54"/>
      <c r="AA14" s="54"/>
      <c r="AB14" s="76">
        <f>IF(ISBLANK($E14),0,IF($E14&lt;0,-$E14,IF($E14&gt;9,$E14+2,11)))+IF(ISBLANK($F14),0,IF($F14&lt;0,-$F14,IF($F14&gt;9,$F14+2,11)))+IF(ISBLANK($G14),0,IF($G14&lt;0,-$G14,IF($G14&gt;9,$G14+2,11)))+IF(ISBLANK($H14),0,IF($H14&lt;0,-$H14,IF($H14&gt;9,$H14+2,11)))+IF(ISBLANK($I14),0,IF($I14&lt;0,-$I14,IF($I14&gt;9,$I14+2,11)))</f>
        <v>0</v>
      </c>
      <c r="AC14" s="76">
        <f>IF(ISBLANK($E14),0,IF($E14&gt;0,$E14,IF($E14&lt;-9,-$E14+2,11)))+IF(ISBLANK($F14),0,IF($F14&gt;0,$F14,IF($F14&lt;-9,-$F14+2,11)))+IF(ISBLANK($G14),0,IF($G14&gt;0,$G14,IF($G14&lt;-9,-$G14+2,11)))+IF(ISBLANK($H14),0,IF($H14&gt;0,$H14,IF($H14&lt;-9,-$H14+2,11)))+IF(ISBLANK($I14),0,IF($I14&gt;0,$I14,IF($I14&lt;-9,-$I14+2,11)))</f>
        <v>0</v>
      </c>
      <c r="AD14" s="76">
        <f>+AC14</f>
        <v>0</v>
      </c>
      <c r="AE14" s="76">
        <f>+AB14</f>
        <v>0</v>
      </c>
    </row>
    <row r="15" spans="1:31" ht="16.5" thickBot="1" x14ac:dyDescent="0.3">
      <c r="A15" s="31"/>
      <c r="B15" s="28"/>
      <c r="C15" s="29"/>
      <c r="D15" s="29"/>
      <c r="E15" s="29"/>
      <c r="F15" s="29"/>
      <c r="G15" s="29"/>
      <c r="H15" s="39"/>
      <c r="I15" s="40" t="s">
        <v>42</v>
      </c>
      <c r="J15" s="41">
        <f>SUM(J9:J14)</f>
        <v>2</v>
      </c>
      <c r="K15" s="41">
        <f>SUM(K9:K14)</f>
        <v>1</v>
      </c>
      <c r="L15" s="41">
        <f>SUM(L9:L14)</f>
        <v>0</v>
      </c>
      <c r="M15" s="41">
        <f>SUM(M9:M14)</f>
        <v>0</v>
      </c>
      <c r="O15" s="76">
        <f t="shared" ref="O15:V15" si="0">SUM(O9:O14)</f>
        <v>6</v>
      </c>
      <c r="P15" s="76">
        <f t="shared" si="0"/>
        <v>0</v>
      </c>
      <c r="Q15" s="76">
        <f t="shared" si="0"/>
        <v>3</v>
      </c>
      <c r="R15" s="76">
        <f t="shared" si="0"/>
        <v>4</v>
      </c>
      <c r="S15" s="76">
        <f t="shared" si="0"/>
        <v>1</v>
      </c>
      <c r="T15" s="76">
        <f t="shared" si="0"/>
        <v>6</v>
      </c>
      <c r="U15" s="76">
        <f t="shared" si="0"/>
        <v>0</v>
      </c>
      <c r="V15" s="76">
        <f t="shared" si="0"/>
        <v>0</v>
      </c>
      <c r="X15" s="76">
        <f t="shared" ref="X15:AE15" si="1">SUM(X9:X14)</f>
        <v>68</v>
      </c>
      <c r="Y15" s="76">
        <f t="shared" si="1"/>
        <v>42</v>
      </c>
      <c r="Z15" s="76">
        <f t="shared" si="1"/>
        <v>65</v>
      </c>
      <c r="AA15" s="76">
        <f t="shared" si="1"/>
        <v>66</v>
      </c>
      <c r="AB15" s="76">
        <f t="shared" si="1"/>
        <v>55</v>
      </c>
      <c r="AC15" s="76">
        <f t="shared" si="1"/>
        <v>80</v>
      </c>
      <c r="AD15" s="76">
        <f t="shared" si="1"/>
        <v>0</v>
      </c>
      <c r="AE15" s="76">
        <f t="shared" si="1"/>
        <v>0</v>
      </c>
    </row>
    <row r="16" spans="1:31" x14ac:dyDescent="0.25">
      <c r="A16" s="31"/>
      <c r="B16" s="28"/>
      <c r="C16" s="29"/>
      <c r="D16" s="29"/>
      <c r="E16" s="29"/>
      <c r="F16" s="29"/>
      <c r="G16" s="29"/>
      <c r="H16" s="29"/>
      <c r="I16" s="39" t="s">
        <v>31</v>
      </c>
      <c r="J16" s="111">
        <v>1</v>
      </c>
      <c r="K16" s="42">
        <v>2</v>
      </c>
      <c r="L16" s="42">
        <v>3</v>
      </c>
      <c r="M16" s="42">
        <v>4</v>
      </c>
      <c r="O16" s="128">
        <f>IFERROR(O15/(O15+P15),0)</f>
        <v>1</v>
      </c>
      <c r="P16" s="128"/>
      <c r="Q16" s="128">
        <f>IFERROR(Q15/(Q15+R15),0)</f>
        <v>0.42857142857142855</v>
      </c>
      <c r="R16" s="128"/>
      <c r="S16" s="128">
        <f>IFERROR(S15/(S15+T15),0)</f>
        <v>0.14285714285714285</v>
      </c>
      <c r="T16" s="128"/>
      <c r="U16" s="128">
        <f>IFERROR(U15/(U15+V15),0)</f>
        <v>0</v>
      </c>
      <c r="V16" s="128"/>
      <c r="X16" s="128">
        <f>IFERROR(X15/(X15+Y15),0)</f>
        <v>0.61818181818181817</v>
      </c>
      <c r="Y16" s="128"/>
      <c r="Z16" s="128">
        <f>IFERROR(Z15/(Z15+AA15),0)</f>
        <v>0.49618320610687022</v>
      </c>
      <c r="AA16" s="128"/>
      <c r="AB16" s="128">
        <f>IFERROR(AB15/(AB15+AC15),0)</f>
        <v>0.40740740740740738</v>
      </c>
      <c r="AC16" s="128"/>
      <c r="AD16" s="128">
        <f>IFERROR(AD15/(AD15+AE15),0)</f>
        <v>0</v>
      </c>
      <c r="AE16" s="128"/>
    </row>
    <row r="17" spans="1:31" ht="16.5" thickBot="1" x14ac:dyDescent="0.3">
      <c r="J17" s="53"/>
      <c r="M17" s="53"/>
      <c r="O17" s="76"/>
      <c r="P17" s="76"/>
      <c r="Q17" s="76"/>
      <c r="R17" s="76"/>
      <c r="S17" s="76"/>
      <c r="T17" s="76"/>
      <c r="U17" s="76"/>
      <c r="V17" s="76"/>
      <c r="X17" s="76"/>
      <c r="Y17" s="76"/>
      <c r="Z17" s="76"/>
      <c r="AA17" s="76"/>
      <c r="AB17" s="76"/>
      <c r="AC17" s="76"/>
      <c r="AD17" s="76"/>
      <c r="AE17" s="76"/>
    </row>
    <row r="18" spans="1:31" ht="19.5" thickBot="1" x14ac:dyDescent="0.3">
      <c r="A18" s="25" t="s">
        <v>29</v>
      </c>
      <c r="B18" s="26" t="s">
        <v>43</v>
      </c>
      <c r="I18" s="135"/>
      <c r="J18" s="136"/>
      <c r="K18" s="136"/>
      <c r="L18" s="137"/>
      <c r="O18" s="76"/>
      <c r="P18" s="76"/>
      <c r="Q18" s="76"/>
      <c r="R18" s="76"/>
      <c r="S18" s="76"/>
      <c r="T18" s="76"/>
      <c r="U18" s="76"/>
      <c r="V18" s="76"/>
      <c r="X18" s="76"/>
      <c r="Y18" s="76"/>
      <c r="Z18" s="76"/>
      <c r="AA18" s="76"/>
      <c r="AB18" s="76"/>
      <c r="AC18" s="76"/>
      <c r="AD18" s="76"/>
      <c r="AE18" s="76"/>
    </row>
    <row r="19" spans="1:31" ht="18.75" x14ac:dyDescent="0.25">
      <c r="A19" s="31"/>
      <c r="B19" s="133" t="s">
        <v>0</v>
      </c>
      <c r="C19" s="134"/>
      <c r="D19" s="98" t="s">
        <v>101</v>
      </c>
      <c r="E19" s="30"/>
      <c r="F19" s="29"/>
      <c r="H19" s="99" t="s">
        <v>32</v>
      </c>
      <c r="I19" s="138"/>
      <c r="J19" s="139"/>
      <c r="K19" s="139"/>
      <c r="L19" s="140"/>
      <c r="O19" s="76"/>
      <c r="P19" s="76"/>
      <c r="Q19" s="76"/>
      <c r="R19" s="76"/>
      <c r="S19" s="76"/>
      <c r="T19" s="76"/>
      <c r="U19" s="76"/>
      <c r="V19" s="76"/>
      <c r="X19" s="76"/>
      <c r="Y19" s="76"/>
      <c r="Z19" s="76"/>
      <c r="AA19" s="76"/>
      <c r="AB19" s="76"/>
      <c r="AC19" s="76"/>
      <c r="AD19" s="76"/>
      <c r="AE19" s="76"/>
    </row>
    <row r="20" spans="1:31" ht="19.5" thickBot="1" x14ac:dyDescent="0.3">
      <c r="A20" s="27">
        <v>1</v>
      </c>
      <c r="B20" s="131" t="str">
        <f>Tableau!F7</f>
        <v>Zan</v>
      </c>
      <c r="C20" s="132"/>
      <c r="D20" s="1">
        <v>1</v>
      </c>
      <c r="H20" s="3"/>
      <c r="I20" s="141"/>
      <c r="J20" s="142"/>
      <c r="K20" s="142"/>
      <c r="L20" s="143"/>
      <c r="N20" s="76"/>
      <c r="O20" s="76"/>
      <c r="P20" s="76"/>
      <c r="Q20" s="76"/>
      <c r="R20" s="76"/>
      <c r="S20" s="76"/>
      <c r="T20" s="76"/>
      <c r="U20" s="76"/>
      <c r="W20" s="76"/>
      <c r="X20" s="76"/>
      <c r="Y20" s="76"/>
      <c r="Z20" s="76"/>
      <c r="AA20" s="76"/>
      <c r="AB20" s="76"/>
      <c r="AC20" s="76"/>
      <c r="AD20" s="76"/>
    </row>
    <row r="21" spans="1:31" ht="18.75" x14ac:dyDescent="0.25">
      <c r="A21" s="27">
        <v>2</v>
      </c>
      <c r="B21" s="131" t="str">
        <f>Tableau!F8</f>
        <v>Ariel</v>
      </c>
      <c r="C21" s="132"/>
      <c r="D21" s="1">
        <v>2</v>
      </c>
      <c r="H21" s="3"/>
      <c r="I21" s="3"/>
      <c r="J21" s="3"/>
      <c r="K21" s="3"/>
      <c r="L21" s="3"/>
      <c r="N21" s="76"/>
      <c r="O21" s="76"/>
      <c r="P21" s="76"/>
      <c r="Q21" s="76"/>
      <c r="R21" s="76"/>
      <c r="S21" s="76"/>
      <c r="T21" s="76"/>
      <c r="U21" s="76"/>
      <c r="W21" s="76"/>
      <c r="X21" s="76"/>
      <c r="Y21" s="76"/>
      <c r="Z21" s="76"/>
      <c r="AA21" s="76"/>
      <c r="AB21" s="76"/>
      <c r="AC21" s="76"/>
      <c r="AD21" s="76"/>
    </row>
    <row r="22" spans="1:31" ht="18.75" x14ac:dyDescent="0.25">
      <c r="A22" s="27">
        <v>3</v>
      </c>
      <c r="B22" s="131" t="str">
        <f>Tableau!F9</f>
        <v>Stephane</v>
      </c>
      <c r="C22" s="132"/>
      <c r="D22" s="1">
        <v>3</v>
      </c>
      <c r="H22" s="3"/>
      <c r="I22" s="3"/>
      <c r="J22" s="3"/>
      <c r="K22" s="3"/>
      <c r="L22" s="3"/>
      <c r="N22" s="76"/>
      <c r="O22" s="76"/>
      <c r="P22" s="76"/>
      <c r="Q22" s="76"/>
      <c r="R22" s="76"/>
      <c r="S22" s="76"/>
      <c r="T22" s="76"/>
      <c r="U22" s="76"/>
      <c r="W22" s="76"/>
      <c r="X22" s="76"/>
      <c r="Y22" s="76"/>
      <c r="Z22" s="76"/>
      <c r="AA22" s="76"/>
      <c r="AB22" s="76"/>
      <c r="AC22" s="76"/>
      <c r="AD22" s="76"/>
    </row>
    <row r="23" spans="1:31" ht="18.75" x14ac:dyDescent="0.25">
      <c r="A23" s="27">
        <v>4</v>
      </c>
      <c r="B23" s="131">
        <f>Tableau!F10</f>
        <v>0</v>
      </c>
      <c r="C23" s="132"/>
      <c r="D23" s="1">
        <v>4</v>
      </c>
      <c r="H23" s="3"/>
      <c r="I23" s="3"/>
      <c r="J23" s="3"/>
      <c r="K23" s="3"/>
      <c r="L23" s="3"/>
      <c r="N23" s="101" t="s">
        <v>80</v>
      </c>
      <c r="O23" s="76"/>
      <c r="P23" s="76"/>
      <c r="Q23" s="76"/>
      <c r="R23" s="76"/>
      <c r="S23" s="76"/>
      <c r="T23" s="76"/>
      <c r="U23" s="76"/>
      <c r="W23" s="101" t="s">
        <v>81</v>
      </c>
      <c r="X23" s="76"/>
      <c r="Y23" s="76"/>
      <c r="Z23" s="76"/>
      <c r="AA23" s="76"/>
      <c r="AB23" s="76"/>
      <c r="AC23" s="76"/>
      <c r="AD23" s="76"/>
    </row>
    <row r="24" spans="1:31" ht="16.5" thickBot="1" x14ac:dyDescent="0.3">
      <c r="A24" s="13"/>
      <c r="B24" s="14"/>
      <c r="C24" s="15"/>
      <c r="D24" s="15"/>
      <c r="I24" s="3"/>
      <c r="J24" s="3"/>
      <c r="K24" s="3"/>
      <c r="L24" s="3"/>
      <c r="M24" s="46" t="s">
        <v>33</v>
      </c>
      <c r="O24" s="127">
        <v>1</v>
      </c>
      <c r="P24" s="127"/>
      <c r="Q24" s="127">
        <v>2</v>
      </c>
      <c r="R24" s="127"/>
      <c r="S24" s="127">
        <v>3</v>
      </c>
      <c r="T24" s="127"/>
      <c r="U24" s="127">
        <v>4</v>
      </c>
      <c r="V24" s="127"/>
      <c r="X24" s="127">
        <v>1</v>
      </c>
      <c r="Y24" s="127"/>
      <c r="Z24" s="127">
        <v>2</v>
      </c>
      <c r="AA24" s="127"/>
      <c r="AB24" s="127">
        <v>3</v>
      </c>
      <c r="AC24" s="127"/>
      <c r="AD24" s="127">
        <v>4</v>
      </c>
      <c r="AE24" s="127"/>
    </row>
    <row r="25" spans="1:31" x14ac:dyDescent="0.25">
      <c r="A25" s="84"/>
      <c r="B25" s="85" t="s">
        <v>34</v>
      </c>
      <c r="C25" s="85" t="s">
        <v>34</v>
      </c>
      <c r="D25" s="86" t="s">
        <v>100</v>
      </c>
      <c r="E25" s="129" t="s">
        <v>35</v>
      </c>
      <c r="F25" s="129"/>
      <c r="G25" s="129"/>
      <c r="H25" s="129"/>
      <c r="I25" s="130"/>
      <c r="J25" s="91">
        <v>1</v>
      </c>
      <c r="K25" s="92">
        <v>2</v>
      </c>
      <c r="L25" s="92">
        <v>3</v>
      </c>
      <c r="M25" s="93">
        <v>4</v>
      </c>
      <c r="O25" s="76" t="s">
        <v>25</v>
      </c>
      <c r="P25" s="76" t="s">
        <v>26</v>
      </c>
      <c r="Q25" s="76" t="s">
        <v>25</v>
      </c>
      <c r="R25" s="76" t="s">
        <v>26</v>
      </c>
      <c r="S25" s="76" t="s">
        <v>25</v>
      </c>
      <c r="T25" s="76" t="s">
        <v>26</v>
      </c>
      <c r="U25" s="76" t="s">
        <v>25</v>
      </c>
      <c r="V25" s="76" t="s">
        <v>26</v>
      </c>
      <c r="X25" s="76" t="s">
        <v>25</v>
      </c>
      <c r="Y25" s="76" t="s">
        <v>26</v>
      </c>
      <c r="Z25" s="76" t="s">
        <v>25</v>
      </c>
      <c r="AA25" s="76" t="s">
        <v>26</v>
      </c>
      <c r="AB25" s="76" t="s">
        <v>25</v>
      </c>
      <c r="AC25" s="76" t="s">
        <v>26</v>
      </c>
      <c r="AD25" s="76" t="s">
        <v>25</v>
      </c>
      <c r="AE25" s="76" t="s">
        <v>26</v>
      </c>
    </row>
    <row r="26" spans="1:31" x14ac:dyDescent="0.25">
      <c r="A26" s="87" t="s">
        <v>36</v>
      </c>
      <c r="B26" s="32" t="str">
        <f>B20</f>
        <v>Zan</v>
      </c>
      <c r="C26" s="32">
        <f>B23</f>
        <v>0</v>
      </c>
      <c r="D26" s="32"/>
      <c r="E26" s="36"/>
      <c r="F26" s="36"/>
      <c r="G26" s="36"/>
      <c r="H26" s="33"/>
      <c r="I26" s="34"/>
      <c r="J26" s="48">
        <f>IF(SUM($E26:$I26)=0,0,IF(COUNTIF($E26:$I26,"&gt;0")-COUNTIF($E26:$I26,"&lt;0")&gt;0,1,0))</f>
        <v>0</v>
      </c>
      <c r="K26" s="35"/>
      <c r="L26" s="35"/>
      <c r="M26" s="34">
        <f>IF(SUM($E26:$I26)=0,0,IF(COUNTIF($E26:$I26,"&gt;0")-COUNTIF($E26:$I26,"&lt;0")&lt;0,1,0))</f>
        <v>0</v>
      </c>
      <c r="O26" s="76">
        <f>COUNTIF($E26:$I26,"&gt;0")</f>
        <v>0</v>
      </c>
      <c r="P26" s="76">
        <f>COUNTIF($E26:$I26,"&lt;0")</f>
        <v>0</v>
      </c>
      <c r="Q26" s="54"/>
      <c r="R26" s="54"/>
      <c r="S26" s="54"/>
      <c r="T26" s="54"/>
      <c r="U26" s="76">
        <f>P26</f>
        <v>0</v>
      </c>
      <c r="V26" s="76">
        <f>O26</f>
        <v>0</v>
      </c>
      <c r="X26" s="76">
        <f>IF(ISBLANK($E26),0,IF($E26&lt;0,-$E26,IF($E26&gt;9,$E26+2,11)))+IF(ISBLANK($F26),0,IF($F26&lt;0,-$F26,IF($F26&gt;9,$F26+2,11)))+IF(ISBLANK($G26),0,IF($G26&lt;0,-$G26,IF($G26&gt;9,$G26+2,11)))+IF(ISBLANK($H26),0,IF($H26&lt;0,-$H26,IF($H26&gt;9,$H26+2,11)))+IF(ISBLANK($I26),0,IF($I26&lt;0,-$I26,IF($I26&gt;9,$I26+2,11)))</f>
        <v>0</v>
      </c>
      <c r="Y26" s="76">
        <f>IF(ISBLANK($E26),0,IF($E26&gt;0,$E26,IF($E26&lt;-9,-$E26+2,11)))+IF(ISBLANK($F26),0,IF($F26&gt;0,$F26,IF($F26&lt;-9,-$F26+2,11)))+IF(ISBLANK($G26),0,IF($G26&gt;0,$G26,IF($G26&lt;-9,-$G26+2,11)))+IF(ISBLANK($H26),0,IF($H26&gt;0,$H26,IF($H26&lt;-9,-$H26+2,11)))+IF(ISBLANK($I26),0,IF($I26&gt;0,$I26,IF($I26&lt;-9,-$I26+2,11)))</f>
        <v>0</v>
      </c>
      <c r="Z26" s="54"/>
      <c r="AA26" s="54"/>
      <c r="AB26" s="54"/>
      <c r="AC26" s="54"/>
      <c r="AD26" s="76">
        <f>Y26</f>
        <v>0</v>
      </c>
      <c r="AE26" s="76">
        <f>X26</f>
        <v>0</v>
      </c>
    </row>
    <row r="27" spans="1:31" x14ac:dyDescent="0.25">
      <c r="A27" s="87" t="s">
        <v>37</v>
      </c>
      <c r="B27" s="32" t="str">
        <f>B21</f>
        <v>Ariel</v>
      </c>
      <c r="C27" s="32" t="str">
        <f>B22</f>
        <v>Stephane</v>
      </c>
      <c r="D27" s="32"/>
      <c r="E27" s="36">
        <v>13</v>
      </c>
      <c r="F27" s="36">
        <v>-9</v>
      </c>
      <c r="G27" s="36">
        <v>5</v>
      </c>
      <c r="H27" s="33">
        <v>-11</v>
      </c>
      <c r="I27" s="34">
        <v>8</v>
      </c>
      <c r="J27" s="94"/>
      <c r="K27" s="36">
        <f>IF(SUM($E27:$I27)=0,0,IF(COUNTIF($E27:$I27,"&gt;0")-COUNTIF($E27:$I27,"&lt;0")&gt;0,1,0))</f>
        <v>1</v>
      </c>
      <c r="L27" s="36">
        <f>IF(SUM($E27:$I27)=0,0,IF(COUNTIF($E27:$I27,"&gt;0")-COUNTIF($E27:$I27,"&lt;0")&lt;0,1,0))</f>
        <v>0</v>
      </c>
      <c r="M27" s="95"/>
      <c r="O27" s="54"/>
      <c r="P27" s="54"/>
      <c r="Q27" s="76">
        <f>COUNTIF($E27:$I27,"&gt;0")</f>
        <v>3</v>
      </c>
      <c r="R27" s="76">
        <f>COUNTIF($E27:$I27,"&lt;0")</f>
        <v>2</v>
      </c>
      <c r="S27" s="76">
        <f>+R27</f>
        <v>2</v>
      </c>
      <c r="T27" s="76">
        <f>+Q27</f>
        <v>3</v>
      </c>
      <c r="U27" s="54"/>
      <c r="V27" s="54"/>
      <c r="X27" s="54"/>
      <c r="Y27" s="54"/>
      <c r="Z27" s="76">
        <f>IF(ISBLANK($E27),0,IF($E27&lt;0,-$E27,IF($E27&gt;9,$E27+2,11)))+IF(ISBLANK($F27),0,IF($F27&lt;0,-$F27,IF($F27&gt;9,$F27+2,11)))+IF(ISBLANK($G27),0,IF($G27&lt;0,-$G27,IF($G27&gt;9,$G27+2,11)))+IF(ISBLANK($H27),0,IF($H27&lt;0,-$H27,IF($H27&gt;9,$H27+2,11)))+IF(ISBLANK($I27),0,IF($I27&lt;0,-$I27,IF($I27&gt;9,$I27+2,11)))</f>
        <v>57</v>
      </c>
      <c r="AA27" s="76">
        <f>IF(ISBLANK($E27),0,IF($E27&gt;0,$E27,IF($E27&lt;-9,-$E27+2,11)))+IF(ISBLANK($F27),0,IF($F27&gt;0,$F27,IF($F27&lt;-9,-$F27+2,11)))+IF(ISBLANK($G27),0,IF($G27&gt;0,$G27,IF($G27&lt;-9,-$G27+2,11)))+IF(ISBLANK($H27),0,IF($H27&gt;0,$H27,IF($H27&lt;-9,-$H27+2,11)))+IF(ISBLANK($I27),0,IF($I27&gt;0,$I27,IF($I27&lt;-9,-$I27+2,11)))</f>
        <v>50</v>
      </c>
      <c r="AB27" s="76">
        <f>+AA27</f>
        <v>50</v>
      </c>
      <c r="AC27" s="76">
        <f>+Z27</f>
        <v>57</v>
      </c>
      <c r="AD27" s="54"/>
      <c r="AE27" s="54"/>
    </row>
    <row r="28" spans="1:31" x14ac:dyDescent="0.25">
      <c r="A28" s="87" t="s">
        <v>38</v>
      </c>
      <c r="B28" s="32" t="str">
        <f>B20</f>
        <v>Zan</v>
      </c>
      <c r="C28" s="32" t="str">
        <f>B22</f>
        <v>Stephane</v>
      </c>
      <c r="D28" s="32"/>
      <c r="E28" s="36">
        <v>8</v>
      </c>
      <c r="F28" s="36">
        <v>5</v>
      </c>
      <c r="G28" s="109">
        <v>-8</v>
      </c>
      <c r="H28" s="110">
        <v>3</v>
      </c>
      <c r="I28" s="34"/>
      <c r="J28" s="48">
        <f>IF(SUM($E28:$I28)=0,0,IF(COUNTIF($E28:$I28,"&gt;0")-COUNTIF($E28:$I28,"&lt;0")&gt;0,1,0))</f>
        <v>1</v>
      </c>
      <c r="K28" s="35"/>
      <c r="L28" s="36">
        <f>IF(SUM($E28:$I28)=0,0,IF(COUNTIF($E28:$I28,"&gt;0")-COUNTIF($E28:$I28,"&lt;0")&lt;0,1,0))</f>
        <v>0</v>
      </c>
      <c r="M28" s="95"/>
      <c r="O28" s="76">
        <f>COUNTIF($E28:$I28,"&gt;0")</f>
        <v>3</v>
      </c>
      <c r="P28" s="76">
        <f>COUNTIF($E28:$I28,"&lt;0")</f>
        <v>1</v>
      </c>
      <c r="Q28" s="54"/>
      <c r="R28" s="54"/>
      <c r="S28" s="76">
        <f>+P28</f>
        <v>1</v>
      </c>
      <c r="T28" s="76">
        <f>+O28</f>
        <v>3</v>
      </c>
      <c r="U28" s="54"/>
      <c r="V28" s="54"/>
      <c r="X28" s="76">
        <f>IF(ISBLANK($E28),0,IF($E28&lt;0,-$E28,IF($E28&gt;9,$E28+2,11)))+IF(ISBLANK($F28),0,IF($F28&lt;0,-$F28,IF($F28&gt;9,$F28+2,11)))+IF(ISBLANK($G28),0,IF($G28&lt;0,-$G28,IF($G28&gt;9,$G28+2,11)))+IF(ISBLANK($H28),0,IF($H28&lt;0,-$H28,IF($H28&gt;9,$H28+2,11)))+IF(ISBLANK($I28),0,IF($I28&lt;0,-$I28,IF($I28&gt;9,$I28+2,11)))</f>
        <v>41</v>
      </c>
      <c r="Y28" s="76">
        <f>IF(ISBLANK($E28),0,IF($E28&gt;0,$E28,IF($E28&lt;-9,-$E28+2,11)))+IF(ISBLANK($F28),0,IF($F28&gt;0,$F28,IF($F28&lt;-9,-$F28+2,11)))+IF(ISBLANK($G28),0,IF($G28&gt;0,$G28,IF($G28&lt;-9,-$G28+2,11)))+IF(ISBLANK($H28),0,IF($H28&gt;0,$H28,IF($H28&lt;-9,-$H28+2,11)))+IF(ISBLANK($I28),0,IF($I28&gt;0,$I28,IF($I28&lt;-9,-$I28+2,11)))</f>
        <v>27</v>
      </c>
      <c r="Z28" s="54"/>
      <c r="AA28" s="54"/>
      <c r="AB28" s="76">
        <f>+Y28</f>
        <v>27</v>
      </c>
      <c r="AC28" s="76">
        <f>+X28</f>
        <v>41</v>
      </c>
      <c r="AD28" s="54"/>
      <c r="AE28" s="54"/>
    </row>
    <row r="29" spans="1:31" x14ac:dyDescent="0.25">
      <c r="A29" s="87" t="s">
        <v>39</v>
      </c>
      <c r="B29" s="32" t="str">
        <f>B21</f>
        <v>Ariel</v>
      </c>
      <c r="C29" s="32">
        <f>B23</f>
        <v>0</v>
      </c>
      <c r="D29" s="32"/>
      <c r="E29" s="36"/>
      <c r="F29" s="36"/>
      <c r="G29" s="36"/>
      <c r="H29" s="33"/>
      <c r="I29" s="34"/>
      <c r="J29" s="94"/>
      <c r="K29" s="36">
        <f>IF(SUM($E29:$I29)=0,0,IF(COUNTIF($E29:$I29,"&gt;0")-COUNTIF($E29:$I29,"&lt;0")&gt;0,1,0))</f>
        <v>0</v>
      </c>
      <c r="L29" s="35"/>
      <c r="M29" s="34">
        <f>IF(SUM($E29:$I29)=0,0,IF(COUNTIF($E29:$I29,"&gt;0")-COUNTIF($E29:$I29,"&lt;0")&lt;0,1,0))</f>
        <v>0</v>
      </c>
      <c r="O29" s="54"/>
      <c r="P29" s="54"/>
      <c r="Q29" s="76">
        <f>COUNTIF($E29:$I29,"&gt;0")</f>
        <v>0</v>
      </c>
      <c r="R29" s="76">
        <f>COUNTIF($E29:$I29,"&lt;0")</f>
        <v>0</v>
      </c>
      <c r="S29" s="54"/>
      <c r="T29" s="54"/>
      <c r="U29" s="76">
        <f>+R29</f>
        <v>0</v>
      </c>
      <c r="V29" s="76">
        <f>+Q29</f>
        <v>0</v>
      </c>
      <c r="X29" s="54"/>
      <c r="Y29" s="54"/>
      <c r="Z29" s="76">
        <f>IF(ISBLANK($E29),0,IF($E29&lt;0,-$E29,IF($E29&gt;9,$E29+2,11)))+IF(ISBLANK($F29),0,IF($F29&lt;0,-$F29,IF($F29&gt;9,$F29+2,11)))+IF(ISBLANK($G29),0,IF($G29&lt;0,-$G29,IF($G29&gt;9,$G29+2,11)))+IF(ISBLANK($H29),0,IF($H29&lt;0,-$H29,IF($H29&gt;9,$H29+2,11)))+IF(ISBLANK($I29),0,IF($I29&lt;0,-$I29,IF($I29&gt;9,$I29+2,11)))</f>
        <v>0</v>
      </c>
      <c r="AA29" s="76">
        <f>IF(ISBLANK($E29),0,IF($E29&gt;0,$E29,IF($E29&lt;-9,-$E29+2,11)))+IF(ISBLANK($F29),0,IF($F29&gt;0,$F29,IF($F29&lt;-9,-$F29+2,11)))+IF(ISBLANK($G29),0,IF($G29&gt;0,$G29,IF($G29&lt;-9,-$G29+2,11)))+IF(ISBLANK($H29),0,IF($H29&gt;0,$H29,IF($H29&lt;-9,-$H29+2,11)))+IF(ISBLANK($I29),0,IF($I29&gt;0,$I29,IF($I29&lt;-9,-$I29+2,11)))</f>
        <v>0</v>
      </c>
      <c r="AB29" s="54"/>
      <c r="AC29" s="54"/>
      <c r="AD29" s="76">
        <f>+AA29</f>
        <v>0</v>
      </c>
      <c r="AE29" s="76">
        <f>+Z29</f>
        <v>0</v>
      </c>
    </row>
    <row r="30" spans="1:31" x14ac:dyDescent="0.25">
      <c r="A30" s="87" t="s">
        <v>40</v>
      </c>
      <c r="B30" s="32" t="str">
        <f>B20</f>
        <v>Zan</v>
      </c>
      <c r="C30" s="32" t="str">
        <f>B21</f>
        <v>Ariel</v>
      </c>
      <c r="D30" s="32"/>
      <c r="E30" s="36">
        <v>4</v>
      </c>
      <c r="F30" s="36">
        <v>5</v>
      </c>
      <c r="G30" s="36">
        <v>3</v>
      </c>
      <c r="H30" s="33"/>
      <c r="I30" s="34"/>
      <c r="J30" s="48">
        <f>IF(SUM($E30:$I30)=0,0,IF(COUNTIF($E30:$I30,"&gt;0")-COUNTIF($E30:$I30,"&lt;0")&gt;0,1,0))</f>
        <v>1</v>
      </c>
      <c r="K30" s="36">
        <f>IF(SUM($E30:$I30)=0,0,IF(COUNTIF($E30:$I30,"&gt;0")-COUNTIF($E30:$I30,"&lt;0")&lt;0,1,0))</f>
        <v>0</v>
      </c>
      <c r="L30" s="35"/>
      <c r="M30" s="95"/>
      <c r="O30" s="76">
        <f>COUNTIF($E30:$I30,"&gt;0")</f>
        <v>3</v>
      </c>
      <c r="P30" s="76">
        <f>COUNTIF($E30:$I30,"&lt;0")</f>
        <v>0</v>
      </c>
      <c r="Q30" s="76">
        <f>+P30</f>
        <v>0</v>
      </c>
      <c r="R30" s="76">
        <f>+O30</f>
        <v>3</v>
      </c>
      <c r="S30" s="54"/>
      <c r="T30" s="54"/>
      <c r="U30" s="54"/>
      <c r="V30" s="54"/>
      <c r="X30" s="76">
        <f>IF(ISBLANK($E30),0,IF($E30&lt;0,-$E30,IF($E30&gt;9,$E30+2,11)))+IF(ISBLANK($F30),0,IF($F30&lt;0,-$F30,IF($F30&gt;9,$F30+2,11)))+IF(ISBLANK($G30),0,IF($G30&lt;0,-$G30,IF($G30&gt;9,$G30+2,11)))+IF(ISBLANK($H30),0,IF($H30&lt;0,-$H30,IF($H30&gt;9,$H30+2,11)))+IF(ISBLANK($I30),0,IF($I30&lt;0,-$I30,IF($I30&gt;9,$I30+2,11)))</f>
        <v>33</v>
      </c>
      <c r="Y30" s="76">
        <f>IF(ISBLANK($E30),0,IF($E30&gt;0,$E30,IF($E30&lt;-9,-$E30+2,11)))+IF(ISBLANK($F30),0,IF($F30&gt;0,$F30,IF($F30&lt;-9,-$F30+2,11)))+IF(ISBLANK($G30),0,IF($G30&gt;0,$G30,IF($G30&lt;-9,-$G30+2,11)))+IF(ISBLANK($H30),0,IF($H30&gt;0,$H30,IF($H30&lt;-9,-$H30+2,11)))+IF(ISBLANK($I30),0,IF($I30&gt;0,$I30,IF($I30&lt;-9,-$I30+2,11)))</f>
        <v>12</v>
      </c>
      <c r="Z30" s="76">
        <f>+Y30</f>
        <v>12</v>
      </c>
      <c r="AA30" s="76">
        <f>+X30</f>
        <v>33</v>
      </c>
      <c r="AB30" s="54"/>
      <c r="AC30" s="54"/>
      <c r="AD30" s="54"/>
      <c r="AE30" s="54"/>
    </row>
    <row r="31" spans="1:31" ht="16.5" thickBot="1" x14ac:dyDescent="0.3">
      <c r="A31" s="88" t="s">
        <v>41</v>
      </c>
      <c r="B31" s="89" t="str">
        <f>B22</f>
        <v>Stephane</v>
      </c>
      <c r="C31" s="89">
        <f>B23</f>
        <v>0</v>
      </c>
      <c r="D31" s="89"/>
      <c r="E31" s="90"/>
      <c r="F31" s="90"/>
      <c r="G31" s="90"/>
      <c r="H31" s="37"/>
      <c r="I31" s="38"/>
      <c r="J31" s="96"/>
      <c r="K31" s="97"/>
      <c r="L31" s="90">
        <f>IF(SUM($E31:$I31)=0,0,IF(COUNTIF($E31:$I31,"&gt;0")-COUNTIF($E31:$I31,"&lt;0")&gt;0,1,0))</f>
        <v>0</v>
      </c>
      <c r="M31" s="38">
        <f>IF(SUM($E31:$I31)=0,0,IF(COUNTIF($E31:$I31,"&gt;0")-COUNTIF($E31:$I31,"&lt;0")&lt;0,1,0))</f>
        <v>0</v>
      </c>
      <c r="O31" s="54"/>
      <c r="P31" s="54"/>
      <c r="Q31" s="54"/>
      <c r="R31" s="54"/>
      <c r="S31" s="76">
        <f>COUNTIF($E31:$I31,"&gt;0")</f>
        <v>0</v>
      </c>
      <c r="T31" s="76">
        <f>COUNTIF($E31:$I31,"&lt;0")</f>
        <v>0</v>
      </c>
      <c r="U31" s="76">
        <f>+T31</f>
        <v>0</v>
      </c>
      <c r="V31" s="76">
        <f>+S31</f>
        <v>0</v>
      </c>
      <c r="X31" s="54"/>
      <c r="Y31" s="54"/>
      <c r="Z31" s="54"/>
      <c r="AA31" s="54"/>
      <c r="AB31" s="76">
        <f>IF(ISBLANK($E31),0,IF($E31&lt;0,-$E31,IF($E31&gt;9,$E31+2,11)))+IF(ISBLANK($F31),0,IF($F31&lt;0,-$F31,IF($F31&gt;9,$F31+2,11)))+IF(ISBLANK($G31),0,IF($G31&lt;0,-$G31,IF($G31&gt;9,$G31+2,11)))+IF(ISBLANK($H31),0,IF($H31&lt;0,-$H31,IF($H31&gt;9,$H31+2,11)))+IF(ISBLANK($I31),0,IF($I31&lt;0,-$I31,IF($I31&gt;9,$I31+2,11)))</f>
        <v>0</v>
      </c>
      <c r="AC31" s="76">
        <f>IF(ISBLANK($E31),0,IF($E31&gt;0,$E31,IF($E31&lt;-9,-$E31+2,11)))+IF(ISBLANK($F31),0,IF($F31&gt;0,$F31,IF($F31&lt;-9,-$F31+2,11)))+IF(ISBLANK($G31),0,IF($G31&gt;0,$G31,IF($G31&lt;-9,-$G31+2,11)))+IF(ISBLANK($H31),0,IF($H31&gt;0,$H31,IF($H31&lt;-9,-$H31+2,11)))+IF(ISBLANK($I31),0,IF($I31&gt;0,$I31,IF($I31&lt;-9,-$I31+2,11)))</f>
        <v>0</v>
      </c>
      <c r="AD31" s="76">
        <f>+AC31</f>
        <v>0</v>
      </c>
      <c r="AE31" s="76">
        <f>+AB31</f>
        <v>0</v>
      </c>
    </row>
    <row r="32" spans="1:31" ht="16.5" thickBot="1" x14ac:dyDescent="0.3">
      <c r="A32" s="31"/>
      <c r="B32" s="28"/>
      <c r="C32" s="29"/>
      <c r="D32" s="29"/>
      <c r="E32" s="29"/>
      <c r="F32" s="29"/>
      <c r="G32" s="29"/>
      <c r="H32" s="39"/>
      <c r="I32" s="40" t="s">
        <v>42</v>
      </c>
      <c r="J32" s="41">
        <f>SUM(J26:J31)</f>
        <v>2</v>
      </c>
      <c r="K32" s="41">
        <f>SUM(K26:K31)</f>
        <v>1</v>
      </c>
      <c r="L32" s="41">
        <f>SUM(L26:L31)</f>
        <v>0</v>
      </c>
      <c r="M32" s="41">
        <f>SUM(M26:M31)</f>
        <v>0</v>
      </c>
      <c r="O32" s="76">
        <f t="shared" ref="O32:V32" si="2">SUM(O26:O31)</f>
        <v>6</v>
      </c>
      <c r="P32" s="76">
        <f t="shared" si="2"/>
        <v>1</v>
      </c>
      <c r="Q32" s="76">
        <f t="shared" si="2"/>
        <v>3</v>
      </c>
      <c r="R32" s="76">
        <f t="shared" si="2"/>
        <v>5</v>
      </c>
      <c r="S32" s="76">
        <f t="shared" si="2"/>
        <v>3</v>
      </c>
      <c r="T32" s="76">
        <f t="shared" si="2"/>
        <v>6</v>
      </c>
      <c r="U32" s="76">
        <f t="shared" si="2"/>
        <v>0</v>
      </c>
      <c r="V32" s="76">
        <f t="shared" si="2"/>
        <v>0</v>
      </c>
      <c r="X32" s="76">
        <f t="shared" ref="X32:AE32" si="3">SUM(X26:X31)</f>
        <v>74</v>
      </c>
      <c r="Y32" s="76">
        <f t="shared" si="3"/>
        <v>39</v>
      </c>
      <c r="Z32" s="76">
        <f t="shared" si="3"/>
        <v>69</v>
      </c>
      <c r="AA32" s="76">
        <f t="shared" si="3"/>
        <v>83</v>
      </c>
      <c r="AB32" s="76">
        <f t="shared" si="3"/>
        <v>77</v>
      </c>
      <c r="AC32" s="76">
        <f t="shared" si="3"/>
        <v>98</v>
      </c>
      <c r="AD32" s="76">
        <f t="shared" si="3"/>
        <v>0</v>
      </c>
      <c r="AE32" s="76">
        <f t="shared" si="3"/>
        <v>0</v>
      </c>
    </row>
    <row r="33" spans="1:31" x14ac:dyDescent="0.25">
      <c r="A33" s="31"/>
      <c r="B33" s="28"/>
      <c r="C33" s="29"/>
      <c r="D33" s="29"/>
      <c r="E33" s="29"/>
      <c r="F33" s="29"/>
      <c r="G33" s="29"/>
      <c r="H33" s="29"/>
      <c r="I33" s="39" t="s">
        <v>31</v>
      </c>
      <c r="J33" s="42">
        <v>1</v>
      </c>
      <c r="K33" s="42">
        <v>2</v>
      </c>
      <c r="L33" s="42">
        <v>3</v>
      </c>
      <c r="M33" s="42">
        <v>4</v>
      </c>
      <c r="O33" s="128">
        <f>IFERROR(O32/(O32+P32),0)</f>
        <v>0.8571428571428571</v>
      </c>
      <c r="P33" s="128"/>
      <c r="Q33" s="128">
        <f>IFERROR(Q32/(Q32+R32),0)</f>
        <v>0.375</v>
      </c>
      <c r="R33" s="128"/>
      <c r="S33" s="128">
        <f>IFERROR(S32/(S32+T32),0)</f>
        <v>0.33333333333333331</v>
      </c>
      <c r="T33" s="128"/>
      <c r="U33" s="128">
        <f>IFERROR(U32/(U32+V32),0)</f>
        <v>0</v>
      </c>
      <c r="V33" s="128"/>
      <c r="X33" s="128">
        <f>IFERROR(X32/(X32+Y32),0)</f>
        <v>0.65486725663716816</v>
      </c>
      <c r="Y33" s="128"/>
      <c r="Z33" s="128">
        <f>IFERROR(Z32/(Z32+AA32),0)</f>
        <v>0.45394736842105265</v>
      </c>
      <c r="AA33" s="128"/>
      <c r="AB33" s="128">
        <f>IFERROR(AB32/(AB32+AC32),0)</f>
        <v>0.44</v>
      </c>
      <c r="AC33" s="128"/>
      <c r="AD33" s="128">
        <f>IFERROR(AD32/(AD32+AE32),0)</f>
        <v>0</v>
      </c>
      <c r="AE33" s="128"/>
    </row>
    <row r="34" spans="1:3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3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</sheetData>
  <mergeCells count="46">
    <mergeCell ref="B2:C2"/>
    <mergeCell ref="B19:C19"/>
    <mergeCell ref="I18:L20"/>
    <mergeCell ref="I1:L3"/>
    <mergeCell ref="B23:C23"/>
    <mergeCell ref="B3:C3"/>
    <mergeCell ref="B4:C4"/>
    <mergeCell ref="B5:C5"/>
    <mergeCell ref="B6:C6"/>
    <mergeCell ref="E25:I25"/>
    <mergeCell ref="E8:I8"/>
    <mergeCell ref="B20:C20"/>
    <mergeCell ref="B21:C21"/>
    <mergeCell ref="B22:C22"/>
    <mergeCell ref="O7:P7"/>
    <mergeCell ref="Q7:R7"/>
    <mergeCell ref="S7:T7"/>
    <mergeCell ref="U7:V7"/>
    <mergeCell ref="O16:P16"/>
    <mergeCell ref="Q16:R16"/>
    <mergeCell ref="S16:T16"/>
    <mergeCell ref="U16:V16"/>
    <mergeCell ref="O24:P24"/>
    <mergeCell ref="Q24:R24"/>
    <mergeCell ref="S24:T24"/>
    <mergeCell ref="U24:V24"/>
    <mergeCell ref="O33:P33"/>
    <mergeCell ref="Q33:R33"/>
    <mergeCell ref="S33:T33"/>
    <mergeCell ref="U33:V33"/>
    <mergeCell ref="X7:Y7"/>
    <mergeCell ref="Z7:AA7"/>
    <mergeCell ref="AB7:AC7"/>
    <mergeCell ref="AD7:AE7"/>
    <mergeCell ref="X16:Y16"/>
    <mergeCell ref="Z16:AA16"/>
    <mergeCell ref="AB16:AC16"/>
    <mergeCell ref="AD16:AE16"/>
    <mergeCell ref="X24:Y24"/>
    <mergeCell ref="Z24:AA24"/>
    <mergeCell ref="AB24:AC24"/>
    <mergeCell ref="AD24:AE24"/>
    <mergeCell ref="X33:Y33"/>
    <mergeCell ref="Z33:AA33"/>
    <mergeCell ref="AB33:AC33"/>
    <mergeCell ref="AD33:AE33"/>
  </mergeCells>
  <phoneticPr fontId="5" type="noConversion"/>
  <printOptions horizontalCentered="1" verticalCentered="1"/>
  <pageMargins left="0.59" right="0.59" top="0.98425196850393704" bottom="0.98" header="0.5" footer="0.5"/>
  <pageSetup paperSize="9" scale="63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AE35"/>
  <sheetViews>
    <sheetView workbookViewId="0">
      <selection activeCell="M34" sqref="M34"/>
    </sheetView>
  </sheetViews>
  <sheetFormatPr baseColWidth="10" defaultRowHeight="15.75" x14ac:dyDescent="0.25"/>
  <cols>
    <col min="1" max="1" width="9.5" bestFit="1" customWidth="1"/>
    <col min="2" max="3" width="25.625" customWidth="1"/>
    <col min="4" max="4" width="5.125" bestFit="1" customWidth="1"/>
    <col min="5" max="5" width="10.375" bestFit="1" customWidth="1"/>
    <col min="6" max="9" width="6.875" customWidth="1"/>
    <col min="10" max="13" width="4.875" customWidth="1"/>
    <col min="14" max="14" width="3.5" style="102" customWidth="1"/>
    <col min="15" max="15" width="3.125" style="102" customWidth="1"/>
    <col min="16" max="16" width="1.625" style="102" bestFit="1" customWidth="1"/>
    <col min="17" max="17" width="1.875" style="102" bestFit="1" customWidth="1"/>
    <col min="18" max="18" width="1.625" style="102" bestFit="1" customWidth="1"/>
    <col min="19" max="19" width="1.875" style="102" bestFit="1" customWidth="1"/>
    <col min="20" max="20" width="1.625" style="102" bestFit="1" customWidth="1"/>
    <col min="21" max="21" width="1.875" style="102" bestFit="1" customWidth="1"/>
    <col min="22" max="22" width="1.625" style="102" bestFit="1" customWidth="1"/>
    <col min="23" max="23" width="2.75" style="102" bestFit="1" customWidth="1"/>
    <col min="24" max="24" width="3.125" style="102" bestFit="1" customWidth="1"/>
    <col min="25" max="27" width="2.375" style="102" bestFit="1" customWidth="1"/>
    <col min="28" max="29" width="3.125" style="102" bestFit="1" customWidth="1"/>
    <col min="30" max="30" width="2.375" style="102" bestFit="1" customWidth="1"/>
    <col min="31" max="31" width="3.125" style="102" bestFit="1" customWidth="1"/>
  </cols>
  <sheetData>
    <row r="1" spans="1:31" ht="19.5" thickBot="1" x14ac:dyDescent="0.3">
      <c r="A1" s="25" t="s">
        <v>29</v>
      </c>
      <c r="B1" s="26" t="s">
        <v>44</v>
      </c>
      <c r="I1" s="135"/>
      <c r="J1" s="136"/>
      <c r="K1" s="136"/>
      <c r="L1" s="137"/>
    </row>
    <row r="2" spans="1:31" ht="18.75" x14ac:dyDescent="0.25">
      <c r="A2" s="12"/>
      <c r="B2" s="133" t="s">
        <v>0</v>
      </c>
      <c r="C2" s="134"/>
      <c r="D2" s="1" t="s">
        <v>101</v>
      </c>
      <c r="H2" s="106" t="s">
        <v>32</v>
      </c>
      <c r="I2" s="138"/>
      <c r="J2" s="139"/>
      <c r="K2" s="139"/>
      <c r="L2" s="140"/>
    </row>
    <row r="3" spans="1:31" ht="19.5" thickBot="1" x14ac:dyDescent="0.3">
      <c r="A3" s="27">
        <v>1</v>
      </c>
      <c r="B3" s="131" t="str">
        <f>Tableau!F12</f>
        <v>Matthieu</v>
      </c>
      <c r="C3" s="132"/>
      <c r="D3" s="1">
        <v>1</v>
      </c>
      <c r="I3" s="141"/>
      <c r="J3" s="142"/>
      <c r="K3" s="142"/>
      <c r="L3" s="143"/>
    </row>
    <row r="4" spans="1:31" ht="18.75" x14ac:dyDescent="0.25">
      <c r="A4" s="27">
        <v>2</v>
      </c>
      <c r="B4" s="131" t="str">
        <f>Tableau!F13</f>
        <v>KarineA</v>
      </c>
      <c r="C4" s="132"/>
      <c r="D4" s="1">
        <v>2</v>
      </c>
      <c r="H4" s="102"/>
      <c r="I4" s="100"/>
      <c r="J4" s="100"/>
      <c r="K4" s="100"/>
      <c r="L4" s="100"/>
    </row>
    <row r="5" spans="1:31" ht="18.75" x14ac:dyDescent="0.25">
      <c r="A5" s="27">
        <v>3</v>
      </c>
      <c r="B5" s="131" t="str">
        <f>Tableau!F14</f>
        <v>Romain</v>
      </c>
      <c r="C5" s="132"/>
      <c r="D5" s="1">
        <v>3</v>
      </c>
      <c r="H5" s="102"/>
      <c r="I5" s="102"/>
      <c r="J5" s="102"/>
      <c r="K5" s="102"/>
      <c r="L5" s="102"/>
    </row>
    <row r="6" spans="1:31" ht="18.75" x14ac:dyDescent="0.25">
      <c r="A6" s="27">
        <v>4</v>
      </c>
      <c r="B6" s="131">
        <f>Tableau!F15</f>
        <v>0</v>
      </c>
      <c r="C6" s="132"/>
      <c r="D6" s="1">
        <v>4</v>
      </c>
      <c r="H6" s="102"/>
      <c r="I6" s="102"/>
      <c r="J6" s="102"/>
      <c r="K6" s="102"/>
      <c r="L6" s="102"/>
      <c r="N6" s="101" t="s">
        <v>80</v>
      </c>
      <c r="O6" s="103"/>
      <c r="P6" s="103"/>
      <c r="Q6" s="103"/>
      <c r="R6" s="103"/>
      <c r="S6" s="103"/>
      <c r="T6" s="103"/>
      <c r="U6" s="103"/>
      <c r="W6" s="101" t="s">
        <v>81</v>
      </c>
      <c r="X6" s="103"/>
      <c r="Y6" s="103"/>
      <c r="Z6" s="103"/>
      <c r="AA6" s="103"/>
      <c r="AB6" s="103"/>
      <c r="AC6" s="103"/>
      <c r="AD6" s="103"/>
    </row>
    <row r="7" spans="1:31" ht="16.5" thickBot="1" x14ac:dyDescent="0.3">
      <c r="A7" s="13"/>
      <c r="B7" s="14"/>
      <c r="C7" s="15"/>
      <c r="D7" s="15"/>
      <c r="I7" s="102"/>
      <c r="J7" s="102"/>
      <c r="K7" s="102"/>
      <c r="L7" s="102"/>
      <c r="M7" s="46" t="s">
        <v>33</v>
      </c>
      <c r="O7" s="127">
        <v>1</v>
      </c>
      <c r="P7" s="127"/>
      <c r="Q7" s="127">
        <v>2</v>
      </c>
      <c r="R7" s="127"/>
      <c r="S7" s="127">
        <v>3</v>
      </c>
      <c r="T7" s="127"/>
      <c r="U7" s="127">
        <v>4</v>
      </c>
      <c r="V7" s="127"/>
      <c r="X7" s="127">
        <v>1</v>
      </c>
      <c r="Y7" s="127"/>
      <c r="Z7" s="127">
        <v>2</v>
      </c>
      <c r="AA7" s="127"/>
      <c r="AB7" s="127">
        <v>3</v>
      </c>
      <c r="AC7" s="127"/>
      <c r="AD7" s="127">
        <v>4</v>
      </c>
      <c r="AE7" s="127"/>
    </row>
    <row r="8" spans="1:31" x14ac:dyDescent="0.25">
      <c r="A8" s="84"/>
      <c r="B8" s="85" t="s">
        <v>34</v>
      </c>
      <c r="C8" s="85" t="s">
        <v>34</v>
      </c>
      <c r="D8" s="86" t="s">
        <v>100</v>
      </c>
      <c r="E8" s="129" t="s">
        <v>35</v>
      </c>
      <c r="F8" s="129"/>
      <c r="G8" s="129"/>
      <c r="H8" s="129"/>
      <c r="I8" s="130"/>
      <c r="J8" s="91">
        <v>1</v>
      </c>
      <c r="K8" s="92">
        <v>2</v>
      </c>
      <c r="L8" s="92">
        <v>3</v>
      </c>
      <c r="M8" s="93">
        <v>4</v>
      </c>
      <c r="O8" s="103" t="s">
        <v>25</v>
      </c>
      <c r="P8" s="103" t="s">
        <v>26</v>
      </c>
      <c r="Q8" s="103" t="s">
        <v>25</v>
      </c>
      <c r="R8" s="103" t="s">
        <v>26</v>
      </c>
      <c r="S8" s="103" t="s">
        <v>25</v>
      </c>
      <c r="T8" s="103" t="s">
        <v>26</v>
      </c>
      <c r="U8" s="103" t="s">
        <v>25</v>
      </c>
      <c r="V8" s="103" t="s">
        <v>26</v>
      </c>
      <c r="X8" s="103" t="s">
        <v>25</v>
      </c>
      <c r="Y8" s="103" t="s">
        <v>26</v>
      </c>
      <c r="Z8" s="103" t="s">
        <v>25</v>
      </c>
      <c r="AA8" s="103" t="s">
        <v>26</v>
      </c>
      <c r="AB8" s="103" t="s">
        <v>25</v>
      </c>
      <c r="AC8" s="103" t="s">
        <v>26</v>
      </c>
      <c r="AD8" s="103" t="s">
        <v>25</v>
      </c>
      <c r="AE8" s="103" t="s">
        <v>26</v>
      </c>
    </row>
    <row r="9" spans="1:31" x14ac:dyDescent="0.25">
      <c r="A9" s="87" t="s">
        <v>36</v>
      </c>
      <c r="B9" s="32" t="str">
        <f>B3</f>
        <v>Matthieu</v>
      </c>
      <c r="C9" s="32">
        <f>B6</f>
        <v>0</v>
      </c>
      <c r="D9" s="32"/>
      <c r="E9" s="105"/>
      <c r="F9" s="105"/>
      <c r="G9" s="105"/>
      <c r="H9" s="33"/>
      <c r="I9" s="34"/>
      <c r="J9" s="48">
        <f>IF(SUM($E9:$I9)=0,0,IF(COUNTIF($E9:$I9,"&gt;0")-COUNTIF($E9:$I9,"&lt;0")&gt;0,1,0))</f>
        <v>0</v>
      </c>
      <c r="K9" s="35"/>
      <c r="L9" s="35"/>
      <c r="M9" s="34">
        <f>IF(SUM($E9:$I9)=0,0,IF(COUNTIF($E9:$I9,"&gt;0")-COUNTIF($E9:$I9,"&lt;0")&lt;0,1,0))</f>
        <v>0</v>
      </c>
      <c r="O9" s="103">
        <f>COUNTIF($E9:$I9,"&gt;0")</f>
        <v>0</v>
      </c>
      <c r="P9" s="103">
        <f>COUNTIF($E9:$I9,"&lt;0")</f>
        <v>0</v>
      </c>
      <c r="Q9" s="54"/>
      <c r="R9" s="54"/>
      <c r="S9" s="54"/>
      <c r="T9" s="54"/>
      <c r="U9" s="103">
        <f>P9</f>
        <v>0</v>
      </c>
      <c r="V9" s="103">
        <f>O9</f>
        <v>0</v>
      </c>
      <c r="X9" s="103">
        <f>IF(ISBLANK($E9),0,IF($E9&lt;0,-$E9,IF($E9&gt;9,$E9+2,11)))+IF(ISBLANK($F9),0,IF($F9&lt;0,-$F9,IF($F9&gt;9,$F9+2,11)))+IF(ISBLANK($G9),0,IF($G9&lt;0,-$G9,IF($G9&gt;9,$G9+2,11)))+IF(ISBLANK($H9),0,IF($H9&lt;0,-$H9,IF($H9&gt;9,$H9+2,11)))+IF(ISBLANK($I9),0,IF($I9&lt;0,-$I9,IF($I9&gt;9,$I9+2,11)))</f>
        <v>0</v>
      </c>
      <c r="Y9" s="103">
        <f>IF(ISBLANK($E9),0,IF($E9&gt;0,$E9,IF($E9&lt;-9,-$E9+2,11)))+IF(ISBLANK($F9),0,IF($F9&gt;0,$F9,IF($F9&lt;-9,-$F9+2,11)))+IF(ISBLANK($G9),0,IF($G9&gt;0,$G9,IF($G9&lt;-9,-$G9+2,11)))+IF(ISBLANK($H9),0,IF($H9&gt;0,$H9,IF($H9&lt;-9,-$H9+2,11)))+IF(ISBLANK($I9),0,IF($I9&gt;0,$I9,IF($I9&lt;-9,-$I9+2,11)))</f>
        <v>0</v>
      </c>
      <c r="Z9" s="54"/>
      <c r="AA9" s="54"/>
      <c r="AB9" s="54"/>
      <c r="AC9" s="54"/>
      <c r="AD9" s="103">
        <f>Y9</f>
        <v>0</v>
      </c>
      <c r="AE9" s="103">
        <f>X9</f>
        <v>0</v>
      </c>
    </row>
    <row r="10" spans="1:31" x14ac:dyDescent="0.25">
      <c r="A10" s="87" t="s">
        <v>37</v>
      </c>
      <c r="B10" s="32" t="str">
        <f>B4</f>
        <v>KarineA</v>
      </c>
      <c r="C10" s="32" t="str">
        <f>B5</f>
        <v>Romain</v>
      </c>
      <c r="D10" s="32"/>
      <c r="E10" s="105">
        <v>4</v>
      </c>
      <c r="F10" s="105">
        <v>5</v>
      </c>
      <c r="G10" s="105">
        <v>14</v>
      </c>
      <c r="H10" s="33"/>
      <c r="I10" s="34"/>
      <c r="J10" s="94"/>
      <c r="K10" s="105">
        <f>IF(SUM($E10:$I10)=0,0,IF(COUNTIF($E10:$I10,"&gt;0")-COUNTIF($E10:$I10,"&lt;0")&gt;0,1,0))</f>
        <v>1</v>
      </c>
      <c r="L10" s="105">
        <f>IF(SUM($E10:$I10)=0,0,IF(COUNTIF($E10:$I10,"&gt;0")-COUNTIF($E10:$I10,"&lt;0")&lt;0,1,0))</f>
        <v>0</v>
      </c>
      <c r="M10" s="95"/>
      <c r="O10" s="54"/>
      <c r="P10" s="54"/>
      <c r="Q10" s="103">
        <f>COUNTIF($E10:$I10,"&gt;0")</f>
        <v>3</v>
      </c>
      <c r="R10" s="103">
        <f>COUNTIF($E10:$I10,"&lt;0")</f>
        <v>0</v>
      </c>
      <c r="S10" s="103">
        <f>+R10</f>
        <v>0</v>
      </c>
      <c r="T10" s="103">
        <f>+Q10</f>
        <v>3</v>
      </c>
      <c r="U10" s="54"/>
      <c r="V10" s="54"/>
      <c r="X10" s="54"/>
      <c r="Y10" s="54"/>
      <c r="Z10" s="103">
        <f>IF(ISBLANK($E10),0,IF($E10&lt;0,-$E10,IF($E10&gt;9,$E10+2,11)))+IF(ISBLANK($F10),0,IF($F10&lt;0,-$F10,IF($F10&gt;9,$F10+2,11)))+IF(ISBLANK($G10),0,IF($G10&lt;0,-$G10,IF($G10&gt;9,$G10+2,11)))+IF(ISBLANK($H10),0,IF($H10&lt;0,-$H10,IF($H10&gt;9,$H10+2,11)))+IF(ISBLANK($I10),0,IF($I10&lt;0,-$I10,IF($I10&gt;9,$I10+2,11)))</f>
        <v>38</v>
      </c>
      <c r="AA10" s="103">
        <f>IF(ISBLANK($E10),0,IF($E10&gt;0,$E10,IF($E10&lt;-9,-$E10+2,11)))+IF(ISBLANK($F10),0,IF($F10&gt;0,$F10,IF($F10&lt;-9,-$F10+2,11)))+IF(ISBLANK($G10),0,IF($G10&gt;0,$G10,IF($G10&lt;-9,-$G10+2,11)))+IF(ISBLANK($H10),0,IF($H10&gt;0,$H10,IF($H10&lt;-9,-$H10+2,11)))+IF(ISBLANK($I10),0,IF($I10&gt;0,$I10,IF($I10&lt;-9,-$I10+2,11)))</f>
        <v>23</v>
      </c>
      <c r="AB10" s="103">
        <f>+AA10</f>
        <v>23</v>
      </c>
      <c r="AC10" s="103">
        <f>+Z10</f>
        <v>38</v>
      </c>
      <c r="AD10" s="54"/>
      <c r="AE10" s="54"/>
    </row>
    <row r="11" spans="1:31" x14ac:dyDescent="0.25">
      <c r="A11" s="87" t="s">
        <v>38</v>
      </c>
      <c r="B11" s="32" t="str">
        <f>B3</f>
        <v>Matthieu</v>
      </c>
      <c r="C11" s="32" t="str">
        <f>B5</f>
        <v>Romain</v>
      </c>
      <c r="D11" s="32"/>
      <c r="E11" s="105">
        <v>8</v>
      </c>
      <c r="F11" s="105">
        <v>4</v>
      </c>
      <c r="G11" s="105">
        <v>6</v>
      </c>
      <c r="H11" s="33"/>
      <c r="I11" s="34"/>
      <c r="J11" s="48">
        <f>IF(SUM($E11:$I11)=0,0,IF(COUNTIF($E11:$I11,"&gt;0")-COUNTIF($E11:$I11,"&lt;0")&gt;0,1,0))</f>
        <v>1</v>
      </c>
      <c r="K11" s="35"/>
      <c r="L11" s="105">
        <f>IF(SUM($E11:$I11)=0,0,IF(COUNTIF($E11:$I11,"&gt;0")-COUNTIF($E11:$I11,"&lt;0")&lt;0,1,0))</f>
        <v>0</v>
      </c>
      <c r="M11" s="95"/>
      <c r="O11" s="103">
        <f>COUNTIF($E11:$I11,"&gt;0")</f>
        <v>3</v>
      </c>
      <c r="P11" s="103">
        <f>COUNTIF($E11:$I11,"&lt;0")</f>
        <v>0</v>
      </c>
      <c r="Q11" s="54"/>
      <c r="R11" s="54"/>
      <c r="S11" s="103">
        <f>+P11</f>
        <v>0</v>
      </c>
      <c r="T11" s="103">
        <f>+O11</f>
        <v>3</v>
      </c>
      <c r="U11" s="54"/>
      <c r="V11" s="54"/>
      <c r="X11" s="103">
        <f>IF(ISBLANK($E11),0,IF($E11&lt;0,-$E11,IF($E11&gt;9,$E11+2,11)))+IF(ISBLANK($F11),0,IF($F11&lt;0,-$F11,IF($F11&gt;9,$F11+2,11)))+IF(ISBLANK($G11),0,IF($G11&lt;0,-$G11,IF($G11&gt;9,$G11+2,11)))+IF(ISBLANK($H11),0,IF($H11&lt;0,-$H11,IF($H11&gt;9,$H11+2,11)))+IF(ISBLANK($I11),0,IF($I11&lt;0,-$I11,IF($I11&gt;9,$I11+2,11)))</f>
        <v>33</v>
      </c>
      <c r="Y11" s="103">
        <f>IF(ISBLANK($E11),0,IF($E11&gt;0,$E11,IF($E11&lt;-9,-$E11+2,11)))+IF(ISBLANK($F11),0,IF($F11&gt;0,$F11,IF($F11&lt;-9,-$F11+2,11)))+IF(ISBLANK($G11),0,IF($G11&gt;0,$G11,IF($G11&lt;-9,-$G11+2,11)))+IF(ISBLANK($H11),0,IF($H11&gt;0,$H11,IF($H11&lt;-9,-$H11+2,11)))+IF(ISBLANK($I11),0,IF($I11&gt;0,$I11,IF($I11&lt;-9,-$I11+2,11)))</f>
        <v>18</v>
      </c>
      <c r="Z11" s="54"/>
      <c r="AA11" s="54"/>
      <c r="AB11" s="103">
        <f>+Y11</f>
        <v>18</v>
      </c>
      <c r="AC11" s="103">
        <f>+X11</f>
        <v>33</v>
      </c>
      <c r="AD11" s="54"/>
      <c r="AE11" s="54"/>
    </row>
    <row r="12" spans="1:31" x14ac:dyDescent="0.25">
      <c r="A12" s="87" t="s">
        <v>39</v>
      </c>
      <c r="B12" s="32" t="str">
        <f>B4</f>
        <v>KarineA</v>
      </c>
      <c r="C12" s="32">
        <f>B6</f>
        <v>0</v>
      </c>
      <c r="D12" s="32"/>
      <c r="E12" s="105"/>
      <c r="F12" s="105"/>
      <c r="G12" s="105"/>
      <c r="H12" s="33"/>
      <c r="I12" s="34"/>
      <c r="J12" s="94"/>
      <c r="K12" s="105">
        <f>IF(SUM($E12:$I12)=0,0,IF(COUNTIF($E12:$I12,"&gt;0")-COUNTIF($E12:$I12,"&lt;0")&gt;0,1,0))</f>
        <v>0</v>
      </c>
      <c r="L12" s="35"/>
      <c r="M12" s="34">
        <f>IF(SUM($E12:$I12)=0,0,IF(COUNTIF($E12:$I12,"&gt;0")-COUNTIF($E12:$I12,"&lt;0")&lt;0,1,0))</f>
        <v>0</v>
      </c>
      <c r="O12" s="54"/>
      <c r="P12" s="54"/>
      <c r="Q12" s="103">
        <f>COUNTIF($E12:$I12,"&gt;0")</f>
        <v>0</v>
      </c>
      <c r="R12" s="103">
        <f>COUNTIF($E12:$I12,"&lt;0")</f>
        <v>0</v>
      </c>
      <c r="S12" s="54"/>
      <c r="T12" s="54"/>
      <c r="U12" s="103">
        <f>+R12</f>
        <v>0</v>
      </c>
      <c r="V12" s="103">
        <f>+Q12</f>
        <v>0</v>
      </c>
      <c r="X12" s="54"/>
      <c r="Y12" s="54"/>
      <c r="Z12" s="103">
        <f>IF(ISBLANK($E12),0,IF($E12&lt;0,-$E12,IF($E12&gt;9,$E12+2,11)))+IF(ISBLANK($F12),0,IF($F12&lt;0,-$F12,IF($F12&gt;9,$F12+2,11)))+IF(ISBLANK($G12),0,IF($G12&lt;0,-$G12,IF($G12&gt;9,$G12+2,11)))+IF(ISBLANK($H12),0,IF($H12&lt;0,-$H12,IF($H12&gt;9,$H12+2,11)))+IF(ISBLANK($I12),0,IF($I12&lt;0,-$I12,IF($I12&gt;9,$I12+2,11)))</f>
        <v>0</v>
      </c>
      <c r="AA12" s="103">
        <f>IF(ISBLANK($E12),0,IF($E12&gt;0,$E12,IF($E12&lt;-9,-$E12+2,11)))+IF(ISBLANK($F12),0,IF($F12&gt;0,$F12,IF($F12&lt;-9,-$F12+2,11)))+IF(ISBLANK($G12),0,IF($G12&gt;0,$G12,IF($G12&lt;-9,-$G12+2,11)))+IF(ISBLANK($H12),0,IF($H12&gt;0,$H12,IF($H12&lt;-9,-$H12+2,11)))+IF(ISBLANK($I12),0,IF($I12&gt;0,$I12,IF($I12&lt;-9,-$I12+2,11)))</f>
        <v>0</v>
      </c>
      <c r="AB12" s="54"/>
      <c r="AC12" s="54"/>
      <c r="AD12" s="103">
        <f>+AA12</f>
        <v>0</v>
      </c>
      <c r="AE12" s="103">
        <f>+Z12</f>
        <v>0</v>
      </c>
    </row>
    <row r="13" spans="1:31" x14ac:dyDescent="0.25">
      <c r="A13" s="87" t="s">
        <v>40</v>
      </c>
      <c r="B13" s="32" t="str">
        <f>B3</f>
        <v>Matthieu</v>
      </c>
      <c r="C13" s="32" t="str">
        <f>B4</f>
        <v>KarineA</v>
      </c>
      <c r="D13" s="32"/>
      <c r="E13" s="105">
        <v>6</v>
      </c>
      <c r="F13" s="105">
        <v>8</v>
      </c>
      <c r="G13" s="105">
        <v>5</v>
      </c>
      <c r="H13" s="33"/>
      <c r="I13" s="34"/>
      <c r="J13" s="48">
        <f>IF(SUM($E13:$I13)=0,0,IF(COUNTIF($E13:$I13,"&gt;0")-COUNTIF($E13:$I13,"&lt;0")&gt;0,1,0))</f>
        <v>1</v>
      </c>
      <c r="K13" s="105">
        <f>IF(SUM($E13:$I13)=0,0,IF(COUNTIF($E13:$I13,"&gt;0")-COUNTIF($E13:$I13,"&lt;0")&lt;0,1,0))</f>
        <v>0</v>
      </c>
      <c r="L13" s="35"/>
      <c r="M13" s="95"/>
      <c r="O13" s="103">
        <f>COUNTIF($E13:$I13,"&gt;0")</f>
        <v>3</v>
      </c>
      <c r="P13" s="103">
        <f>COUNTIF($E13:$I13,"&lt;0")</f>
        <v>0</v>
      </c>
      <c r="Q13" s="103">
        <f>+P13</f>
        <v>0</v>
      </c>
      <c r="R13" s="103">
        <f>+O13</f>
        <v>3</v>
      </c>
      <c r="S13" s="54"/>
      <c r="T13" s="54"/>
      <c r="U13" s="54"/>
      <c r="V13" s="54"/>
      <c r="X13" s="103">
        <f>IF(ISBLANK($E13),0,IF($E13&lt;0,-$E13,IF($E13&gt;9,$E13+2,11)))+IF(ISBLANK($F13),0,IF($F13&lt;0,-$F13,IF($F13&gt;9,$F13+2,11)))+IF(ISBLANK($G13),0,IF($G13&lt;0,-$G13,IF($G13&gt;9,$G13+2,11)))+IF(ISBLANK($H13),0,IF($H13&lt;0,-$H13,IF($H13&gt;9,$H13+2,11)))+IF(ISBLANK($I13),0,IF($I13&lt;0,-$I13,IF($I13&gt;9,$I13+2,11)))</f>
        <v>33</v>
      </c>
      <c r="Y13" s="103">
        <f>IF(ISBLANK($E13),0,IF($E13&gt;0,$E13,IF($E13&lt;-9,-$E13+2,11)))+IF(ISBLANK($F13),0,IF($F13&gt;0,$F13,IF($F13&lt;-9,-$F13+2,11)))+IF(ISBLANK($G13),0,IF($G13&gt;0,$G13,IF($G13&lt;-9,-$G13+2,11)))+IF(ISBLANK($H13),0,IF($H13&gt;0,$H13,IF($H13&lt;-9,-$H13+2,11)))+IF(ISBLANK($I13),0,IF($I13&gt;0,$I13,IF($I13&lt;-9,-$I13+2,11)))</f>
        <v>19</v>
      </c>
      <c r="Z13" s="103">
        <f>+Y13</f>
        <v>19</v>
      </c>
      <c r="AA13" s="103">
        <f>+X13</f>
        <v>33</v>
      </c>
      <c r="AB13" s="54"/>
      <c r="AC13" s="54"/>
      <c r="AD13" s="54"/>
      <c r="AE13" s="54"/>
    </row>
    <row r="14" spans="1:31" ht="16.5" thickBot="1" x14ac:dyDescent="0.3">
      <c r="A14" s="88" t="s">
        <v>41</v>
      </c>
      <c r="B14" s="89" t="str">
        <f>B5</f>
        <v>Romain</v>
      </c>
      <c r="C14" s="89">
        <f>B6</f>
        <v>0</v>
      </c>
      <c r="D14" s="89"/>
      <c r="E14" s="90"/>
      <c r="F14" s="90"/>
      <c r="G14" s="90"/>
      <c r="H14" s="37"/>
      <c r="I14" s="38"/>
      <c r="J14" s="96"/>
      <c r="K14" s="97"/>
      <c r="L14" s="90">
        <f>IF(SUM($E14:$I14)=0,0,IF(COUNTIF($E14:$I14,"&gt;0")-COUNTIF($E14:$I14,"&lt;0")&gt;0,1,0))</f>
        <v>0</v>
      </c>
      <c r="M14" s="38">
        <f>IF(SUM($E14:$I14)=0,0,IF(COUNTIF($E14:$I14,"&gt;0")-COUNTIF($E14:$I14,"&lt;0")&lt;0,1,0))</f>
        <v>0</v>
      </c>
      <c r="O14" s="54"/>
      <c r="P14" s="54"/>
      <c r="Q14" s="54"/>
      <c r="R14" s="54"/>
      <c r="S14" s="103">
        <f>COUNTIF($E14:$I14,"&gt;0")</f>
        <v>0</v>
      </c>
      <c r="T14" s="103">
        <f>COUNTIF($E14:$I14,"&lt;0")</f>
        <v>0</v>
      </c>
      <c r="U14" s="103">
        <f>+T14</f>
        <v>0</v>
      </c>
      <c r="V14" s="103">
        <f>+S14</f>
        <v>0</v>
      </c>
      <c r="X14" s="54"/>
      <c r="Y14" s="54"/>
      <c r="Z14" s="54"/>
      <c r="AA14" s="54"/>
      <c r="AB14" s="103">
        <f>IF(ISBLANK($E14),0,IF($E14&lt;0,-$E14,IF($E14&gt;9,$E14+2,11)))+IF(ISBLANK($F14),0,IF($F14&lt;0,-$F14,IF($F14&gt;9,$F14+2,11)))+IF(ISBLANK($G14),0,IF($G14&lt;0,-$G14,IF($G14&gt;9,$G14+2,11)))+IF(ISBLANK($H14),0,IF($H14&lt;0,-$H14,IF($H14&gt;9,$H14+2,11)))+IF(ISBLANK($I14),0,IF($I14&lt;0,-$I14,IF($I14&gt;9,$I14+2,11)))</f>
        <v>0</v>
      </c>
      <c r="AC14" s="103">
        <f>IF(ISBLANK($E14),0,IF($E14&gt;0,$E14,IF($E14&lt;-9,-$E14+2,11)))+IF(ISBLANK($F14),0,IF($F14&gt;0,$F14,IF($F14&lt;-9,-$F14+2,11)))+IF(ISBLANK($G14),0,IF($G14&gt;0,$G14,IF($G14&lt;-9,-$G14+2,11)))+IF(ISBLANK($H14),0,IF($H14&gt;0,$H14,IF($H14&lt;-9,-$H14+2,11)))+IF(ISBLANK($I14),0,IF($I14&gt;0,$I14,IF($I14&lt;-9,-$I14+2,11)))</f>
        <v>0</v>
      </c>
      <c r="AD14" s="103">
        <f>+AC14</f>
        <v>0</v>
      </c>
      <c r="AE14" s="103">
        <f>+AB14</f>
        <v>0</v>
      </c>
    </row>
    <row r="15" spans="1:31" ht="16.5" thickBot="1" x14ac:dyDescent="0.3">
      <c r="A15" s="31"/>
      <c r="B15" s="28"/>
      <c r="C15" s="29"/>
      <c r="D15" s="29"/>
      <c r="E15" s="29"/>
      <c r="F15" s="29"/>
      <c r="G15" s="29"/>
      <c r="H15" s="39"/>
      <c r="I15" s="40" t="s">
        <v>42</v>
      </c>
      <c r="J15" s="41">
        <f>SUM(J9:J14)</f>
        <v>2</v>
      </c>
      <c r="K15" s="41">
        <f>SUM(K9:K14)</f>
        <v>1</v>
      </c>
      <c r="L15" s="41">
        <f>SUM(L9:L14)</f>
        <v>0</v>
      </c>
      <c r="M15" s="41">
        <f>SUM(M9:M14)</f>
        <v>0</v>
      </c>
      <c r="O15" s="103">
        <f t="shared" ref="O15:V15" si="0">SUM(O9:O14)</f>
        <v>6</v>
      </c>
      <c r="P15" s="103">
        <f t="shared" si="0"/>
        <v>0</v>
      </c>
      <c r="Q15" s="103">
        <f t="shared" si="0"/>
        <v>3</v>
      </c>
      <c r="R15" s="103">
        <f t="shared" si="0"/>
        <v>3</v>
      </c>
      <c r="S15" s="103">
        <f t="shared" si="0"/>
        <v>0</v>
      </c>
      <c r="T15" s="103">
        <f t="shared" si="0"/>
        <v>6</v>
      </c>
      <c r="U15" s="103">
        <f t="shared" si="0"/>
        <v>0</v>
      </c>
      <c r="V15" s="103">
        <f t="shared" si="0"/>
        <v>0</v>
      </c>
      <c r="X15" s="103">
        <f t="shared" ref="X15:AE15" si="1">SUM(X9:X14)</f>
        <v>66</v>
      </c>
      <c r="Y15" s="103">
        <f t="shared" si="1"/>
        <v>37</v>
      </c>
      <c r="Z15" s="103">
        <f t="shared" si="1"/>
        <v>57</v>
      </c>
      <c r="AA15" s="103">
        <f t="shared" si="1"/>
        <v>56</v>
      </c>
      <c r="AB15" s="103">
        <f t="shared" si="1"/>
        <v>41</v>
      </c>
      <c r="AC15" s="103">
        <f t="shared" si="1"/>
        <v>71</v>
      </c>
      <c r="AD15" s="103">
        <f t="shared" si="1"/>
        <v>0</v>
      </c>
      <c r="AE15" s="103">
        <f t="shared" si="1"/>
        <v>0</v>
      </c>
    </row>
    <row r="16" spans="1:31" x14ac:dyDescent="0.25">
      <c r="A16" s="31"/>
      <c r="B16" s="28"/>
      <c r="C16" s="29"/>
      <c r="D16" s="29"/>
      <c r="E16" s="29"/>
      <c r="F16" s="29"/>
      <c r="G16" s="29"/>
      <c r="H16" s="29"/>
      <c r="I16" s="39" t="s">
        <v>31</v>
      </c>
      <c r="J16" s="104">
        <v>1</v>
      </c>
      <c r="K16" s="104">
        <v>2</v>
      </c>
      <c r="L16" s="104">
        <v>3</v>
      </c>
      <c r="M16" s="104">
        <v>4</v>
      </c>
      <c r="O16" s="128">
        <f>IFERROR(O15/(O15+P15),0)</f>
        <v>1</v>
      </c>
      <c r="P16" s="128"/>
      <c r="Q16" s="128">
        <f>IFERROR(Q15/(Q15+R15),0)</f>
        <v>0.5</v>
      </c>
      <c r="R16" s="128"/>
      <c r="S16" s="128">
        <f>IFERROR(S15/(S15+T15),0)</f>
        <v>0</v>
      </c>
      <c r="T16" s="128"/>
      <c r="U16" s="128">
        <f>IFERROR(U15/(U15+V15),0)</f>
        <v>0</v>
      </c>
      <c r="V16" s="128"/>
      <c r="X16" s="128">
        <f>IFERROR(X15/(X15+Y15),0)</f>
        <v>0.64077669902912626</v>
      </c>
      <c r="Y16" s="128"/>
      <c r="Z16" s="128">
        <f>IFERROR(Z15/(Z15+AA15),0)</f>
        <v>0.50442477876106195</v>
      </c>
      <c r="AA16" s="128"/>
      <c r="AB16" s="128">
        <f>IFERROR(AB15/(AB15+AC15),0)</f>
        <v>0.36607142857142855</v>
      </c>
      <c r="AC16" s="128"/>
      <c r="AD16" s="128">
        <f>IFERROR(AD15/(AD15+AE15),0)</f>
        <v>0</v>
      </c>
      <c r="AE16" s="128"/>
    </row>
    <row r="17" spans="1:31" ht="16.5" thickBot="1" x14ac:dyDescent="0.3">
      <c r="J17" s="53"/>
      <c r="M17" s="53"/>
      <c r="O17" s="103"/>
      <c r="P17" s="103"/>
      <c r="Q17" s="103"/>
      <c r="R17" s="103"/>
      <c r="S17" s="103"/>
      <c r="T17" s="103"/>
      <c r="U17" s="103"/>
      <c r="V17" s="103"/>
      <c r="X17" s="103"/>
      <c r="Y17" s="103"/>
      <c r="Z17" s="103"/>
      <c r="AA17" s="103"/>
      <c r="AB17" s="103"/>
      <c r="AC17" s="103"/>
      <c r="AD17" s="103"/>
      <c r="AE17" s="103"/>
    </row>
    <row r="18" spans="1:31" ht="19.5" thickBot="1" x14ac:dyDescent="0.3">
      <c r="A18" s="25" t="s">
        <v>29</v>
      </c>
      <c r="B18" s="26" t="s">
        <v>45</v>
      </c>
      <c r="I18" s="135"/>
      <c r="J18" s="136"/>
      <c r="K18" s="136"/>
      <c r="L18" s="137"/>
      <c r="O18" s="103"/>
      <c r="P18" s="103"/>
      <c r="Q18" s="103"/>
      <c r="R18" s="103"/>
      <c r="S18" s="103"/>
      <c r="T18" s="103"/>
      <c r="U18" s="103"/>
      <c r="V18" s="103"/>
      <c r="X18" s="103"/>
      <c r="Y18" s="103"/>
      <c r="Z18" s="103"/>
      <c r="AA18" s="103"/>
      <c r="AB18" s="103"/>
      <c r="AC18" s="103"/>
      <c r="AD18" s="103"/>
      <c r="AE18" s="103"/>
    </row>
    <row r="19" spans="1:31" ht="18.75" x14ac:dyDescent="0.25">
      <c r="A19" s="31"/>
      <c r="B19" s="133" t="s">
        <v>0</v>
      </c>
      <c r="C19" s="134"/>
      <c r="D19" s="98" t="s">
        <v>101</v>
      </c>
      <c r="E19" s="30"/>
      <c r="F19" s="29"/>
      <c r="H19" s="99" t="s">
        <v>32</v>
      </c>
      <c r="I19" s="138"/>
      <c r="J19" s="139"/>
      <c r="K19" s="139"/>
      <c r="L19" s="140"/>
      <c r="O19" s="103"/>
      <c r="P19" s="103"/>
      <c r="Q19" s="103"/>
      <c r="R19" s="103"/>
      <c r="S19" s="103"/>
      <c r="T19" s="103"/>
      <c r="U19" s="103"/>
      <c r="V19" s="103"/>
      <c r="X19" s="103"/>
      <c r="Y19" s="103"/>
      <c r="Z19" s="103"/>
      <c r="AA19" s="103"/>
      <c r="AB19" s="103"/>
      <c r="AC19" s="103"/>
      <c r="AD19" s="103"/>
      <c r="AE19" s="103"/>
    </row>
    <row r="20" spans="1:31" ht="19.5" thickBot="1" x14ac:dyDescent="0.3">
      <c r="A20" s="27">
        <v>1</v>
      </c>
      <c r="B20" s="131" t="str">
        <f>Tableau!F17</f>
        <v>Sebden</v>
      </c>
      <c r="C20" s="132"/>
      <c r="D20" s="1">
        <v>1</v>
      </c>
      <c r="H20" s="102"/>
      <c r="I20" s="141"/>
      <c r="J20" s="142"/>
      <c r="K20" s="142"/>
      <c r="L20" s="143"/>
      <c r="N20" s="103"/>
      <c r="O20" s="103"/>
      <c r="P20" s="103"/>
      <c r="Q20" s="103"/>
      <c r="R20" s="103"/>
      <c r="S20" s="103"/>
      <c r="T20" s="103"/>
      <c r="U20" s="103"/>
      <c r="W20" s="103"/>
      <c r="X20" s="103"/>
      <c r="Y20" s="103"/>
      <c r="Z20" s="103"/>
      <c r="AA20" s="103"/>
      <c r="AB20" s="103"/>
      <c r="AC20" s="103"/>
      <c r="AD20" s="103"/>
    </row>
    <row r="21" spans="1:31" ht="18.75" x14ac:dyDescent="0.25">
      <c r="A21" s="27">
        <v>2</v>
      </c>
      <c r="B21" s="131" t="str">
        <f>Tableau!F18</f>
        <v>Eric</v>
      </c>
      <c r="C21" s="132"/>
      <c r="D21" s="1">
        <v>2</v>
      </c>
      <c r="H21" s="102"/>
      <c r="I21" s="102"/>
      <c r="J21" s="102"/>
      <c r="K21" s="102"/>
      <c r="L21" s="102"/>
      <c r="N21" s="103"/>
      <c r="O21" s="103"/>
      <c r="P21" s="103"/>
      <c r="Q21" s="103"/>
      <c r="R21" s="103"/>
      <c r="S21" s="103"/>
      <c r="T21" s="103"/>
      <c r="U21" s="103"/>
      <c r="W21" s="103"/>
      <c r="X21" s="103"/>
      <c r="Y21" s="103"/>
      <c r="Z21" s="103"/>
      <c r="AA21" s="103"/>
      <c r="AB21" s="103"/>
      <c r="AC21" s="103"/>
      <c r="AD21" s="103"/>
    </row>
    <row r="22" spans="1:31" ht="18.75" x14ac:dyDescent="0.25">
      <c r="A22" s="27">
        <v>3</v>
      </c>
      <c r="B22" s="131" t="str">
        <f>Tableau!F19</f>
        <v>Monique</v>
      </c>
      <c r="C22" s="132"/>
      <c r="D22" s="1">
        <v>3</v>
      </c>
      <c r="H22" s="102"/>
      <c r="I22" s="102"/>
      <c r="J22" s="102"/>
      <c r="K22" s="102"/>
      <c r="L22" s="102"/>
      <c r="N22" s="103"/>
      <c r="O22" s="103"/>
      <c r="P22" s="103"/>
      <c r="Q22" s="103"/>
      <c r="R22" s="103"/>
      <c r="S22" s="103"/>
      <c r="T22" s="103"/>
      <c r="U22" s="103"/>
      <c r="W22" s="103"/>
      <c r="X22" s="103"/>
      <c r="Y22" s="103"/>
      <c r="Z22" s="103"/>
      <c r="AA22" s="103"/>
      <c r="AB22" s="103"/>
      <c r="AC22" s="103"/>
      <c r="AD22" s="103"/>
    </row>
    <row r="23" spans="1:31" ht="18.75" x14ac:dyDescent="0.25">
      <c r="A23" s="27">
        <v>4</v>
      </c>
      <c r="B23" s="131">
        <f>Tableau!F20</f>
        <v>0</v>
      </c>
      <c r="C23" s="132"/>
      <c r="D23" s="1">
        <v>4</v>
      </c>
      <c r="H23" s="102"/>
      <c r="I23" s="102"/>
      <c r="J23" s="102"/>
      <c r="K23" s="102"/>
      <c r="L23" s="102"/>
      <c r="N23" s="101" t="s">
        <v>80</v>
      </c>
      <c r="O23" s="103"/>
      <c r="P23" s="103"/>
      <c r="Q23" s="103"/>
      <c r="R23" s="103"/>
      <c r="S23" s="103"/>
      <c r="T23" s="103"/>
      <c r="U23" s="103"/>
      <c r="W23" s="101" t="s">
        <v>81</v>
      </c>
      <c r="X23" s="103"/>
      <c r="Y23" s="103"/>
      <c r="Z23" s="103"/>
      <c r="AA23" s="103"/>
      <c r="AB23" s="103"/>
      <c r="AC23" s="103"/>
      <c r="AD23" s="103"/>
    </row>
    <row r="24" spans="1:31" ht="16.5" thickBot="1" x14ac:dyDescent="0.3">
      <c r="A24" s="13"/>
      <c r="B24" s="14"/>
      <c r="C24" s="15"/>
      <c r="D24" s="15"/>
      <c r="I24" s="102"/>
      <c r="J24" s="102"/>
      <c r="K24" s="102"/>
      <c r="L24" s="102"/>
      <c r="M24" s="46" t="s">
        <v>33</v>
      </c>
      <c r="O24" s="127">
        <v>1</v>
      </c>
      <c r="P24" s="127"/>
      <c r="Q24" s="127">
        <v>2</v>
      </c>
      <c r="R24" s="127"/>
      <c r="S24" s="127">
        <v>3</v>
      </c>
      <c r="T24" s="127"/>
      <c r="U24" s="127">
        <v>4</v>
      </c>
      <c r="V24" s="127"/>
      <c r="X24" s="127">
        <v>1</v>
      </c>
      <c r="Y24" s="127"/>
      <c r="Z24" s="127">
        <v>2</v>
      </c>
      <c r="AA24" s="127"/>
      <c r="AB24" s="127">
        <v>3</v>
      </c>
      <c r="AC24" s="127"/>
      <c r="AD24" s="127">
        <v>4</v>
      </c>
      <c r="AE24" s="127"/>
    </row>
    <row r="25" spans="1:31" x14ac:dyDescent="0.25">
      <c r="A25" s="84"/>
      <c r="B25" s="85" t="s">
        <v>34</v>
      </c>
      <c r="C25" s="85" t="s">
        <v>34</v>
      </c>
      <c r="D25" s="86" t="s">
        <v>100</v>
      </c>
      <c r="E25" s="129" t="s">
        <v>35</v>
      </c>
      <c r="F25" s="129"/>
      <c r="G25" s="129"/>
      <c r="H25" s="129"/>
      <c r="I25" s="130"/>
      <c r="J25" s="91">
        <v>1</v>
      </c>
      <c r="K25" s="92">
        <v>2</v>
      </c>
      <c r="L25" s="92">
        <v>3</v>
      </c>
      <c r="M25" s="93">
        <v>4</v>
      </c>
      <c r="O25" s="103" t="s">
        <v>25</v>
      </c>
      <c r="P25" s="103" t="s">
        <v>26</v>
      </c>
      <c r="Q25" s="103" t="s">
        <v>25</v>
      </c>
      <c r="R25" s="103" t="s">
        <v>26</v>
      </c>
      <c r="S25" s="103" t="s">
        <v>25</v>
      </c>
      <c r="T25" s="103" t="s">
        <v>26</v>
      </c>
      <c r="U25" s="103" t="s">
        <v>25</v>
      </c>
      <c r="V25" s="103" t="s">
        <v>26</v>
      </c>
      <c r="X25" s="103" t="s">
        <v>25</v>
      </c>
      <c r="Y25" s="103" t="s">
        <v>26</v>
      </c>
      <c r="Z25" s="103" t="s">
        <v>25</v>
      </c>
      <c r="AA25" s="103" t="s">
        <v>26</v>
      </c>
      <c r="AB25" s="103" t="s">
        <v>25</v>
      </c>
      <c r="AC25" s="103" t="s">
        <v>26</v>
      </c>
      <c r="AD25" s="103" t="s">
        <v>25</v>
      </c>
      <c r="AE25" s="103" t="s">
        <v>26</v>
      </c>
    </row>
    <row r="26" spans="1:31" x14ac:dyDescent="0.25">
      <c r="A26" s="87" t="s">
        <v>36</v>
      </c>
      <c r="B26" s="32" t="str">
        <f>B20</f>
        <v>Sebden</v>
      </c>
      <c r="C26" s="32">
        <f>B23</f>
        <v>0</v>
      </c>
      <c r="D26" s="32"/>
      <c r="E26" s="105"/>
      <c r="F26" s="105"/>
      <c r="G26" s="105"/>
      <c r="H26" s="33"/>
      <c r="I26" s="34"/>
      <c r="J26" s="48">
        <f>IF(SUM($E26:$I26)=0,0,IF(COUNTIF($E26:$I26,"&gt;0")-COUNTIF($E26:$I26,"&lt;0")&gt;0,1,0))</f>
        <v>0</v>
      </c>
      <c r="K26" s="35"/>
      <c r="L26" s="35"/>
      <c r="M26" s="34">
        <f>IF(SUM($E26:$I26)=0,0,IF(COUNTIF($E26:$I26,"&gt;0")-COUNTIF($E26:$I26,"&lt;0")&lt;0,1,0))</f>
        <v>0</v>
      </c>
      <c r="O26" s="103">
        <f>COUNTIF($E26:$I26,"&gt;0")</f>
        <v>0</v>
      </c>
      <c r="P26" s="103">
        <f>COUNTIF($E26:$I26,"&lt;0")</f>
        <v>0</v>
      </c>
      <c r="Q26" s="54"/>
      <c r="R26" s="54"/>
      <c r="S26" s="54"/>
      <c r="T26" s="54"/>
      <c r="U26" s="103">
        <f>P26</f>
        <v>0</v>
      </c>
      <c r="V26" s="103">
        <f>O26</f>
        <v>0</v>
      </c>
      <c r="X26" s="103">
        <f>IF(ISBLANK($E26),0,IF($E26&lt;0,-$E26,IF($E26&gt;9,$E26+2,11)))+IF(ISBLANK($F26),0,IF($F26&lt;0,-$F26,IF($F26&gt;9,$F26+2,11)))+IF(ISBLANK($G26),0,IF($G26&lt;0,-$G26,IF($G26&gt;9,$G26+2,11)))+IF(ISBLANK($H26),0,IF($H26&lt;0,-$H26,IF($H26&gt;9,$H26+2,11)))+IF(ISBLANK($I26),0,IF($I26&lt;0,-$I26,IF($I26&gt;9,$I26+2,11)))</f>
        <v>0</v>
      </c>
      <c r="Y26" s="103">
        <f>IF(ISBLANK($E26),0,IF($E26&gt;0,$E26,IF($E26&lt;-9,-$E26+2,11)))+IF(ISBLANK($F26),0,IF($F26&gt;0,$F26,IF($F26&lt;-9,-$F26+2,11)))+IF(ISBLANK($G26),0,IF($G26&gt;0,$G26,IF($G26&lt;-9,-$G26+2,11)))+IF(ISBLANK($H26),0,IF($H26&gt;0,$H26,IF($H26&lt;-9,-$H26+2,11)))+IF(ISBLANK($I26),0,IF($I26&gt;0,$I26,IF($I26&lt;-9,-$I26+2,11)))</f>
        <v>0</v>
      </c>
      <c r="Z26" s="54"/>
      <c r="AA26" s="54"/>
      <c r="AB26" s="54"/>
      <c r="AC26" s="54"/>
      <c r="AD26" s="103">
        <f>Y26</f>
        <v>0</v>
      </c>
      <c r="AE26" s="103">
        <f>X26</f>
        <v>0</v>
      </c>
    </row>
    <row r="27" spans="1:31" x14ac:dyDescent="0.25">
      <c r="A27" s="87" t="s">
        <v>37</v>
      </c>
      <c r="B27" s="32" t="str">
        <f>B21</f>
        <v>Eric</v>
      </c>
      <c r="C27" s="32" t="str">
        <f>B22</f>
        <v>Monique</v>
      </c>
      <c r="D27" s="108">
        <v>4</v>
      </c>
      <c r="E27" s="105">
        <v>9</v>
      </c>
      <c r="F27" s="105">
        <v>-9</v>
      </c>
      <c r="G27" s="105">
        <v>-7</v>
      </c>
      <c r="H27" s="33">
        <v>9</v>
      </c>
      <c r="I27" s="34">
        <v>-10</v>
      </c>
      <c r="J27" s="94"/>
      <c r="K27" s="105">
        <f>IF(SUM($E27:$I27)=0,0,IF(COUNTIF($E27:$I27,"&gt;0")-COUNTIF($E27:$I27,"&lt;0")&gt;0,1,0))</f>
        <v>0</v>
      </c>
      <c r="L27" s="105">
        <f>IF(SUM($E27:$I27)=0,0,IF(COUNTIF($E27:$I27,"&gt;0")-COUNTIF($E27:$I27,"&lt;0")&lt;0,1,0))</f>
        <v>1</v>
      </c>
      <c r="M27" s="95"/>
      <c r="O27" s="54"/>
      <c r="P27" s="54"/>
      <c r="Q27" s="103">
        <f>COUNTIF($E27:$I27,"&gt;0")</f>
        <v>2</v>
      </c>
      <c r="R27" s="103">
        <f>COUNTIF($E27:$I27,"&lt;0")</f>
        <v>3</v>
      </c>
      <c r="S27" s="103">
        <f>+R27</f>
        <v>3</v>
      </c>
      <c r="T27" s="103">
        <f>+Q27</f>
        <v>2</v>
      </c>
      <c r="U27" s="54"/>
      <c r="V27" s="54"/>
      <c r="X27" s="54"/>
      <c r="Y27" s="54"/>
      <c r="Z27" s="103">
        <f>IF(ISBLANK($E27),0,IF($E27&lt;0,-$E27,IF($E27&gt;9,$E27+2,11)))+IF(ISBLANK($F27),0,IF($F27&lt;0,-$F27,IF($F27&gt;9,$F27+2,11)))+IF(ISBLANK($G27),0,IF($G27&lt;0,-$G27,IF($G27&gt;9,$G27+2,11)))+IF(ISBLANK($H27),0,IF($H27&lt;0,-$H27,IF($H27&gt;9,$H27+2,11)))+IF(ISBLANK($I27),0,IF($I27&lt;0,-$I27,IF($I27&gt;9,$I27+2,11)))</f>
        <v>48</v>
      </c>
      <c r="AA27" s="103">
        <f>IF(ISBLANK($E27),0,IF($E27&gt;0,$E27,IF($E27&lt;-9,-$E27+2,11)))+IF(ISBLANK($F27),0,IF($F27&gt;0,$F27,IF($F27&lt;-9,-$F27+2,11)))+IF(ISBLANK($G27),0,IF($G27&gt;0,$G27,IF($G27&lt;-9,-$G27+2,11)))+IF(ISBLANK($H27),0,IF($H27&gt;0,$H27,IF($H27&lt;-9,-$H27+2,11)))+IF(ISBLANK($I27),0,IF($I27&gt;0,$I27,IF($I27&lt;-9,-$I27+2,11)))</f>
        <v>52</v>
      </c>
      <c r="AB27" s="103">
        <f>+AA27</f>
        <v>52</v>
      </c>
      <c r="AC27" s="103">
        <f>+Z27</f>
        <v>48</v>
      </c>
      <c r="AD27" s="54"/>
      <c r="AE27" s="54"/>
    </row>
    <row r="28" spans="1:31" x14ac:dyDescent="0.25">
      <c r="A28" s="87" t="s">
        <v>38</v>
      </c>
      <c r="B28" s="32" t="str">
        <f>B20</f>
        <v>Sebden</v>
      </c>
      <c r="C28" s="32" t="str">
        <f>B22</f>
        <v>Monique</v>
      </c>
      <c r="D28" s="32">
        <v>4</v>
      </c>
      <c r="E28" s="105">
        <v>1</v>
      </c>
      <c r="F28" s="105">
        <v>5</v>
      </c>
      <c r="G28" s="105">
        <v>2</v>
      </c>
      <c r="H28" s="33"/>
      <c r="I28" s="34"/>
      <c r="J28" s="48">
        <f>IF(SUM($E28:$I28)=0,0,IF(COUNTIF($E28:$I28,"&gt;0")-COUNTIF($E28:$I28,"&lt;0")&gt;0,1,0))</f>
        <v>1</v>
      </c>
      <c r="K28" s="35"/>
      <c r="L28" s="105">
        <f>IF(SUM($E28:$I28)=0,0,IF(COUNTIF($E28:$I28,"&gt;0")-COUNTIF($E28:$I28,"&lt;0")&lt;0,1,0))</f>
        <v>0</v>
      </c>
      <c r="M28" s="95"/>
      <c r="O28" s="103">
        <f>COUNTIF($E28:$I28,"&gt;0")</f>
        <v>3</v>
      </c>
      <c r="P28" s="103">
        <f>COUNTIF($E28:$I28,"&lt;0")</f>
        <v>0</v>
      </c>
      <c r="Q28" s="54"/>
      <c r="R28" s="54"/>
      <c r="S28" s="103">
        <f>+P28</f>
        <v>0</v>
      </c>
      <c r="T28" s="103">
        <f>+O28</f>
        <v>3</v>
      </c>
      <c r="U28" s="54"/>
      <c r="V28" s="54"/>
      <c r="X28" s="103">
        <f>IF(ISBLANK($E28),0,IF($E28&lt;0,-$E28,IF($E28&gt;9,$E28+2,11)))+IF(ISBLANK($F28),0,IF($F28&lt;0,-$F28,IF($F28&gt;9,$F28+2,11)))+IF(ISBLANK($G28),0,IF($G28&lt;0,-$G28,IF($G28&gt;9,$G28+2,11)))+IF(ISBLANK($H28),0,IF($H28&lt;0,-$H28,IF($H28&gt;9,$H28+2,11)))+IF(ISBLANK($I28),0,IF($I28&lt;0,-$I28,IF($I28&gt;9,$I28+2,11)))</f>
        <v>33</v>
      </c>
      <c r="Y28" s="103">
        <f>IF(ISBLANK($E28),0,IF($E28&gt;0,$E28,IF($E28&lt;-9,-$E28+2,11)))+IF(ISBLANK($F28),0,IF($F28&gt;0,$F28,IF($F28&lt;-9,-$F28+2,11)))+IF(ISBLANK($G28),0,IF($G28&gt;0,$G28,IF($G28&lt;-9,-$G28+2,11)))+IF(ISBLANK($H28),0,IF($H28&gt;0,$H28,IF($H28&lt;-9,-$H28+2,11)))+IF(ISBLANK($I28),0,IF($I28&gt;0,$I28,IF($I28&lt;-9,-$I28+2,11)))</f>
        <v>8</v>
      </c>
      <c r="Z28" s="54"/>
      <c r="AA28" s="54"/>
      <c r="AB28" s="103">
        <f>+Y28</f>
        <v>8</v>
      </c>
      <c r="AC28" s="103">
        <f>+X28</f>
        <v>33</v>
      </c>
      <c r="AD28" s="54"/>
      <c r="AE28" s="54"/>
    </row>
    <row r="29" spans="1:31" x14ac:dyDescent="0.25">
      <c r="A29" s="87" t="s">
        <v>39</v>
      </c>
      <c r="B29" s="32" t="str">
        <f>B21</f>
        <v>Eric</v>
      </c>
      <c r="C29" s="32">
        <f>B23</f>
        <v>0</v>
      </c>
      <c r="D29" s="32"/>
      <c r="E29" s="105"/>
      <c r="F29" s="105"/>
      <c r="G29" s="105"/>
      <c r="H29" s="33"/>
      <c r="I29" s="34"/>
      <c r="J29" s="94"/>
      <c r="K29" s="105">
        <f>IF(SUM($E29:$I29)=0,0,IF(COUNTIF($E29:$I29,"&gt;0")-COUNTIF($E29:$I29,"&lt;0")&gt;0,1,0))</f>
        <v>0</v>
      </c>
      <c r="L29" s="35"/>
      <c r="M29" s="34">
        <f>IF(SUM($E29:$I29)=0,0,IF(COUNTIF($E29:$I29,"&gt;0")-COUNTIF($E29:$I29,"&lt;0")&lt;0,1,0))</f>
        <v>0</v>
      </c>
      <c r="O29" s="54"/>
      <c r="P29" s="54"/>
      <c r="Q29" s="103">
        <f>COUNTIF($E29:$I29,"&gt;0")</f>
        <v>0</v>
      </c>
      <c r="R29" s="103">
        <f>COUNTIF($E29:$I29,"&lt;0")</f>
        <v>0</v>
      </c>
      <c r="S29" s="54"/>
      <c r="T29" s="54"/>
      <c r="U29" s="103">
        <f>+R29</f>
        <v>0</v>
      </c>
      <c r="V29" s="103">
        <f>+Q29</f>
        <v>0</v>
      </c>
      <c r="X29" s="54"/>
      <c r="Y29" s="54"/>
      <c r="Z29" s="103">
        <f>IF(ISBLANK($E29),0,IF($E29&lt;0,-$E29,IF($E29&gt;9,$E29+2,11)))+IF(ISBLANK($F29),0,IF($F29&lt;0,-$F29,IF($F29&gt;9,$F29+2,11)))+IF(ISBLANK($G29),0,IF($G29&lt;0,-$G29,IF($G29&gt;9,$G29+2,11)))+IF(ISBLANK($H29),0,IF($H29&lt;0,-$H29,IF($H29&gt;9,$H29+2,11)))+IF(ISBLANK($I29),0,IF($I29&lt;0,-$I29,IF($I29&gt;9,$I29+2,11)))</f>
        <v>0</v>
      </c>
      <c r="AA29" s="103">
        <f>IF(ISBLANK($E29),0,IF($E29&gt;0,$E29,IF($E29&lt;-9,-$E29+2,11)))+IF(ISBLANK($F29),0,IF($F29&gt;0,$F29,IF($F29&lt;-9,-$F29+2,11)))+IF(ISBLANK($G29),0,IF($G29&gt;0,$G29,IF($G29&lt;-9,-$G29+2,11)))+IF(ISBLANK($H29),0,IF($H29&gt;0,$H29,IF($H29&lt;-9,-$H29+2,11)))+IF(ISBLANK($I29),0,IF($I29&gt;0,$I29,IF($I29&lt;-9,-$I29+2,11)))</f>
        <v>0</v>
      </c>
      <c r="AB29" s="54"/>
      <c r="AC29" s="54"/>
      <c r="AD29" s="103">
        <f>+AA29</f>
        <v>0</v>
      </c>
      <c r="AE29" s="103">
        <f>+Z29</f>
        <v>0</v>
      </c>
    </row>
    <row r="30" spans="1:31" x14ac:dyDescent="0.25">
      <c r="A30" s="87" t="s">
        <v>40</v>
      </c>
      <c r="B30" s="32" t="str">
        <f>B20</f>
        <v>Sebden</v>
      </c>
      <c r="C30" s="32" t="str">
        <f>B21</f>
        <v>Eric</v>
      </c>
      <c r="D30" s="32">
        <v>4</v>
      </c>
      <c r="E30" s="105">
        <v>7</v>
      </c>
      <c r="F30" s="105">
        <v>6</v>
      </c>
      <c r="G30" s="105">
        <v>5</v>
      </c>
      <c r="H30" s="33"/>
      <c r="I30" s="34"/>
      <c r="J30" s="48">
        <f>IF(SUM($E30:$I30)=0,0,IF(COUNTIF($E30:$I30,"&gt;0")-COUNTIF($E30:$I30,"&lt;0")&gt;0,1,0))</f>
        <v>1</v>
      </c>
      <c r="K30" s="105">
        <f>IF(SUM($E30:$I30)=0,0,IF(COUNTIF($E30:$I30,"&gt;0")-COUNTIF($E30:$I30,"&lt;0")&lt;0,1,0))</f>
        <v>0</v>
      </c>
      <c r="L30" s="35"/>
      <c r="M30" s="95"/>
      <c r="O30" s="103">
        <f>COUNTIF($E30:$I30,"&gt;0")</f>
        <v>3</v>
      </c>
      <c r="P30" s="103">
        <f>COUNTIF($E30:$I30,"&lt;0")</f>
        <v>0</v>
      </c>
      <c r="Q30" s="103">
        <f>+P30</f>
        <v>0</v>
      </c>
      <c r="R30" s="103">
        <f>+O30</f>
        <v>3</v>
      </c>
      <c r="S30" s="54"/>
      <c r="T30" s="54"/>
      <c r="U30" s="54"/>
      <c r="V30" s="54"/>
      <c r="X30" s="103">
        <f>IF(ISBLANK($E30),0,IF($E30&lt;0,-$E30,IF($E30&gt;9,$E30+2,11)))+IF(ISBLANK($F30),0,IF($F30&lt;0,-$F30,IF($F30&gt;9,$F30+2,11)))+IF(ISBLANK($G30),0,IF($G30&lt;0,-$G30,IF($G30&gt;9,$G30+2,11)))+IF(ISBLANK($H30),0,IF($H30&lt;0,-$H30,IF($H30&gt;9,$H30+2,11)))+IF(ISBLANK($I30),0,IF($I30&lt;0,-$I30,IF($I30&gt;9,$I30+2,11)))</f>
        <v>33</v>
      </c>
      <c r="Y30" s="103">
        <f>IF(ISBLANK($E30),0,IF($E30&gt;0,$E30,IF($E30&lt;-9,-$E30+2,11)))+IF(ISBLANK($F30),0,IF($F30&gt;0,$F30,IF($F30&lt;-9,-$F30+2,11)))+IF(ISBLANK($G30),0,IF($G30&gt;0,$G30,IF($G30&lt;-9,-$G30+2,11)))+IF(ISBLANK($H30),0,IF($H30&gt;0,$H30,IF($H30&lt;-9,-$H30+2,11)))+IF(ISBLANK($I30),0,IF($I30&gt;0,$I30,IF($I30&lt;-9,-$I30+2,11)))</f>
        <v>18</v>
      </c>
      <c r="Z30" s="103">
        <f>+Y30</f>
        <v>18</v>
      </c>
      <c r="AA30" s="103">
        <f>+X30</f>
        <v>33</v>
      </c>
      <c r="AB30" s="54"/>
      <c r="AC30" s="54"/>
      <c r="AD30" s="54"/>
      <c r="AE30" s="54"/>
    </row>
    <row r="31" spans="1:31" ht="16.5" thickBot="1" x14ac:dyDescent="0.3">
      <c r="A31" s="88" t="s">
        <v>41</v>
      </c>
      <c r="B31" s="89" t="str">
        <f>B22</f>
        <v>Monique</v>
      </c>
      <c r="C31" s="89">
        <f>B23</f>
        <v>0</v>
      </c>
      <c r="D31" s="89"/>
      <c r="E31" s="90"/>
      <c r="F31" s="90"/>
      <c r="G31" s="90"/>
      <c r="H31" s="37"/>
      <c r="I31" s="38"/>
      <c r="J31" s="96"/>
      <c r="K31" s="97"/>
      <c r="L31" s="90">
        <f>IF(SUM($E31:$I31)=0,0,IF(COUNTIF($E31:$I31,"&gt;0")-COUNTIF($E31:$I31,"&lt;0")&gt;0,1,0))</f>
        <v>0</v>
      </c>
      <c r="M31" s="38">
        <f>IF(SUM($E31:$I31)=0,0,IF(COUNTIF($E31:$I31,"&gt;0")-COUNTIF($E31:$I31,"&lt;0")&lt;0,1,0))</f>
        <v>0</v>
      </c>
      <c r="O31" s="54"/>
      <c r="P31" s="54"/>
      <c r="Q31" s="54"/>
      <c r="R31" s="54"/>
      <c r="S31" s="103">
        <f>COUNTIF($E31:$I31,"&gt;0")</f>
        <v>0</v>
      </c>
      <c r="T31" s="103">
        <f>COUNTIF($E31:$I31,"&lt;0")</f>
        <v>0</v>
      </c>
      <c r="U31" s="103">
        <f>+T31</f>
        <v>0</v>
      </c>
      <c r="V31" s="103">
        <f>+S31</f>
        <v>0</v>
      </c>
      <c r="X31" s="54"/>
      <c r="Y31" s="54"/>
      <c r="Z31" s="54"/>
      <c r="AA31" s="54"/>
      <c r="AB31" s="103">
        <f>IF(ISBLANK($E31),0,IF($E31&lt;0,-$E31,IF($E31&gt;9,$E31+2,11)))+IF(ISBLANK($F31),0,IF($F31&lt;0,-$F31,IF($F31&gt;9,$F31+2,11)))+IF(ISBLANK($G31),0,IF($G31&lt;0,-$G31,IF($G31&gt;9,$G31+2,11)))+IF(ISBLANK($H31),0,IF($H31&lt;0,-$H31,IF($H31&gt;9,$H31+2,11)))+IF(ISBLANK($I31),0,IF($I31&lt;0,-$I31,IF($I31&gt;9,$I31+2,11)))</f>
        <v>0</v>
      </c>
      <c r="AC31" s="103">
        <f>IF(ISBLANK($E31),0,IF($E31&gt;0,$E31,IF($E31&lt;-9,-$E31+2,11)))+IF(ISBLANK($F31),0,IF($F31&gt;0,$F31,IF($F31&lt;-9,-$F31+2,11)))+IF(ISBLANK($G31),0,IF($G31&gt;0,$G31,IF($G31&lt;-9,-$G31+2,11)))+IF(ISBLANK($H31),0,IF($H31&gt;0,$H31,IF($H31&lt;-9,-$H31+2,11)))+IF(ISBLANK($I31),0,IF($I31&gt;0,$I31,IF($I31&lt;-9,-$I31+2,11)))</f>
        <v>0</v>
      </c>
      <c r="AD31" s="103">
        <f>+AC31</f>
        <v>0</v>
      </c>
      <c r="AE31" s="103">
        <f>+AB31</f>
        <v>0</v>
      </c>
    </row>
    <row r="32" spans="1:31" ht="16.5" thickBot="1" x14ac:dyDescent="0.3">
      <c r="A32" s="31"/>
      <c r="B32" s="28"/>
      <c r="C32" s="29"/>
      <c r="D32" s="29"/>
      <c r="E32" s="29"/>
      <c r="F32" s="29"/>
      <c r="G32" s="29"/>
      <c r="H32" s="39"/>
      <c r="I32" s="40" t="s">
        <v>42</v>
      </c>
      <c r="J32" s="41">
        <f>SUM(J26:J31)</f>
        <v>2</v>
      </c>
      <c r="K32" s="41">
        <f>SUM(K26:K31)</f>
        <v>0</v>
      </c>
      <c r="L32" s="41">
        <f>SUM(L26:L31)</f>
        <v>1</v>
      </c>
      <c r="M32" s="41">
        <f>SUM(M26:M31)</f>
        <v>0</v>
      </c>
      <c r="O32" s="103">
        <f t="shared" ref="O32:V32" si="2">SUM(O26:O31)</f>
        <v>6</v>
      </c>
      <c r="P32" s="103">
        <f t="shared" si="2"/>
        <v>0</v>
      </c>
      <c r="Q32" s="103">
        <f t="shared" si="2"/>
        <v>2</v>
      </c>
      <c r="R32" s="103">
        <f t="shared" si="2"/>
        <v>6</v>
      </c>
      <c r="S32" s="103">
        <f t="shared" si="2"/>
        <v>3</v>
      </c>
      <c r="T32" s="103">
        <f t="shared" si="2"/>
        <v>5</v>
      </c>
      <c r="U32" s="103">
        <f t="shared" si="2"/>
        <v>0</v>
      </c>
      <c r="V32" s="103">
        <f t="shared" si="2"/>
        <v>0</v>
      </c>
      <c r="X32" s="103">
        <f t="shared" ref="X32:AE32" si="3">SUM(X26:X31)</f>
        <v>66</v>
      </c>
      <c r="Y32" s="103">
        <f t="shared" si="3"/>
        <v>26</v>
      </c>
      <c r="Z32" s="103">
        <f t="shared" si="3"/>
        <v>66</v>
      </c>
      <c r="AA32" s="103">
        <f t="shared" si="3"/>
        <v>85</v>
      </c>
      <c r="AB32" s="103">
        <f t="shared" si="3"/>
        <v>60</v>
      </c>
      <c r="AC32" s="103">
        <f t="shared" si="3"/>
        <v>81</v>
      </c>
      <c r="AD32" s="103">
        <f t="shared" si="3"/>
        <v>0</v>
      </c>
      <c r="AE32" s="103">
        <f t="shared" si="3"/>
        <v>0</v>
      </c>
    </row>
    <row r="33" spans="1:31" x14ac:dyDescent="0.25">
      <c r="A33" s="31"/>
      <c r="B33" s="28"/>
      <c r="C33" s="29"/>
      <c r="D33" s="29"/>
      <c r="E33" s="29"/>
      <c r="F33" s="29"/>
      <c r="G33" s="29"/>
      <c r="H33" s="29"/>
      <c r="I33" s="39" t="s">
        <v>31</v>
      </c>
      <c r="J33" s="111">
        <v>1</v>
      </c>
      <c r="K33" s="104">
        <v>3</v>
      </c>
      <c r="L33" s="104">
        <v>2</v>
      </c>
      <c r="M33" s="104">
        <v>4</v>
      </c>
      <c r="O33" s="128">
        <f>IFERROR(O32/(O32+P32),0)</f>
        <v>1</v>
      </c>
      <c r="P33" s="128"/>
      <c r="Q33" s="128">
        <f>IFERROR(Q32/(Q32+R32),0)</f>
        <v>0.25</v>
      </c>
      <c r="R33" s="128"/>
      <c r="S33" s="128">
        <f>IFERROR(S32/(S32+T32),0)</f>
        <v>0.375</v>
      </c>
      <c r="T33" s="128"/>
      <c r="U33" s="128">
        <f>IFERROR(U32/(U32+V32),0)</f>
        <v>0</v>
      </c>
      <c r="V33" s="128"/>
      <c r="X33" s="128">
        <f>IFERROR(X32/(X32+Y32),0)</f>
        <v>0.71739130434782605</v>
      </c>
      <c r="Y33" s="128"/>
      <c r="Z33" s="128">
        <f>IFERROR(Z32/(Z32+AA32),0)</f>
        <v>0.4370860927152318</v>
      </c>
      <c r="AA33" s="128"/>
      <c r="AB33" s="128">
        <f>IFERROR(AB32/(AB32+AC32),0)</f>
        <v>0.42553191489361702</v>
      </c>
      <c r="AC33" s="128"/>
      <c r="AD33" s="128">
        <f>IFERROR(AD32/(AD32+AE32),0)</f>
        <v>0</v>
      </c>
      <c r="AE33" s="128"/>
    </row>
    <row r="34" spans="1:3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3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</sheetData>
  <mergeCells count="46">
    <mergeCell ref="B21:C21"/>
    <mergeCell ref="B22:C22"/>
    <mergeCell ref="E25:I25"/>
    <mergeCell ref="B3:C3"/>
    <mergeCell ref="B4:C4"/>
    <mergeCell ref="B5:C5"/>
    <mergeCell ref="B6:C6"/>
    <mergeCell ref="E8:I8"/>
    <mergeCell ref="B23:C23"/>
    <mergeCell ref="B20:C20"/>
    <mergeCell ref="I1:L3"/>
    <mergeCell ref="B2:C2"/>
    <mergeCell ref="B19:C19"/>
    <mergeCell ref="I18:L20"/>
    <mergeCell ref="U7:V7"/>
    <mergeCell ref="O16:P16"/>
    <mergeCell ref="Q16:R16"/>
    <mergeCell ref="S16:T16"/>
    <mergeCell ref="U16:V16"/>
    <mergeCell ref="O7:P7"/>
    <mergeCell ref="Q7:R7"/>
    <mergeCell ref="S7:T7"/>
    <mergeCell ref="O24:P24"/>
    <mergeCell ref="Q24:R24"/>
    <mergeCell ref="S24:T24"/>
    <mergeCell ref="U24:V24"/>
    <mergeCell ref="O33:P33"/>
    <mergeCell ref="Q33:R33"/>
    <mergeCell ref="S33:T33"/>
    <mergeCell ref="U33:V33"/>
    <mergeCell ref="X7:Y7"/>
    <mergeCell ref="Z7:AA7"/>
    <mergeCell ref="AB7:AC7"/>
    <mergeCell ref="AD7:AE7"/>
    <mergeCell ref="X16:Y16"/>
    <mergeCell ref="Z16:AA16"/>
    <mergeCell ref="AB16:AC16"/>
    <mergeCell ref="AD16:AE16"/>
    <mergeCell ref="X24:Y24"/>
    <mergeCell ref="Z24:AA24"/>
    <mergeCell ref="AB24:AC24"/>
    <mergeCell ref="AD24:AE24"/>
    <mergeCell ref="X33:Y33"/>
    <mergeCell ref="Z33:AA33"/>
    <mergeCell ref="AB33:AC33"/>
    <mergeCell ref="AD33:AE33"/>
  </mergeCells>
  <phoneticPr fontId="5" type="noConversion"/>
  <printOptions horizontalCentered="1" verticalCentered="1"/>
  <pageMargins left="0.59" right="0.59" top="0.98425196850393704" bottom="0.98" header="0.5" footer="0.5"/>
  <pageSetup paperSize="9" scale="63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AE35"/>
  <sheetViews>
    <sheetView zoomScaleNormal="100" workbookViewId="0">
      <selection activeCell="J34" sqref="J34"/>
    </sheetView>
  </sheetViews>
  <sheetFormatPr baseColWidth="10" defaultRowHeight="15.75" x14ac:dyDescent="0.25"/>
  <cols>
    <col min="1" max="1" width="9.5" bestFit="1" customWidth="1"/>
    <col min="2" max="3" width="25.625" customWidth="1"/>
    <col min="4" max="4" width="5.125" bestFit="1" customWidth="1"/>
    <col min="5" max="5" width="10.375" bestFit="1" customWidth="1"/>
    <col min="6" max="9" width="6.875" customWidth="1"/>
    <col min="10" max="13" width="4.875" customWidth="1"/>
    <col min="14" max="14" width="3.5" style="102" customWidth="1"/>
    <col min="15" max="15" width="3.125" style="102" customWidth="1"/>
    <col min="16" max="16" width="1.625" style="102" bestFit="1" customWidth="1"/>
    <col min="17" max="17" width="1.875" style="102" bestFit="1" customWidth="1"/>
    <col min="18" max="18" width="1.625" style="102" bestFit="1" customWidth="1"/>
    <col min="19" max="19" width="1.875" style="102" bestFit="1" customWidth="1"/>
    <col min="20" max="20" width="1.625" style="102" bestFit="1" customWidth="1"/>
    <col min="21" max="21" width="1.875" style="102" bestFit="1" customWidth="1"/>
    <col min="22" max="22" width="1.625" style="102" bestFit="1" customWidth="1"/>
    <col min="23" max="23" width="2.75" style="102" bestFit="1" customWidth="1"/>
    <col min="24" max="24" width="3.125" style="102" bestFit="1" customWidth="1"/>
    <col min="25" max="27" width="2.375" style="102" bestFit="1" customWidth="1"/>
    <col min="28" max="29" width="3.125" style="102" bestFit="1" customWidth="1"/>
    <col min="30" max="30" width="2.375" style="102" bestFit="1" customWidth="1"/>
    <col min="31" max="31" width="3.125" style="102" bestFit="1" customWidth="1"/>
  </cols>
  <sheetData>
    <row r="1" spans="1:31" ht="19.5" thickBot="1" x14ac:dyDescent="0.3">
      <c r="A1" s="25" t="s">
        <v>29</v>
      </c>
      <c r="B1" s="26" t="s">
        <v>46</v>
      </c>
      <c r="I1" s="135"/>
      <c r="J1" s="136"/>
      <c r="K1" s="136"/>
      <c r="L1" s="137"/>
    </row>
    <row r="2" spans="1:31" ht="18.75" x14ac:dyDescent="0.25">
      <c r="A2" s="12"/>
      <c r="B2" s="133" t="s">
        <v>0</v>
      </c>
      <c r="C2" s="134"/>
      <c r="D2" s="1" t="s">
        <v>101</v>
      </c>
      <c r="F2" t="s">
        <v>32</v>
      </c>
      <c r="H2" s="106"/>
      <c r="I2" s="138"/>
      <c r="J2" s="139"/>
      <c r="K2" s="139"/>
      <c r="L2" s="140"/>
    </row>
    <row r="3" spans="1:31" ht="19.5" thickBot="1" x14ac:dyDescent="0.3">
      <c r="A3" s="27">
        <v>1</v>
      </c>
      <c r="B3" s="131" t="str">
        <f>Tableau!F22</f>
        <v>Tom</v>
      </c>
      <c r="C3" s="132"/>
      <c r="D3" s="1">
        <v>1</v>
      </c>
      <c r="I3" s="141"/>
      <c r="J3" s="142"/>
      <c r="K3" s="142"/>
      <c r="L3" s="143"/>
    </row>
    <row r="4" spans="1:31" ht="18.75" x14ac:dyDescent="0.25">
      <c r="A4" s="27">
        <v>2</v>
      </c>
      <c r="B4" s="131" t="str">
        <f>Tableau!F23</f>
        <v>Val</v>
      </c>
      <c r="C4" s="132"/>
      <c r="D4" s="1">
        <v>2</v>
      </c>
      <c r="H4" s="102"/>
      <c r="I4" s="100"/>
      <c r="J4" s="100"/>
      <c r="K4" s="100"/>
      <c r="L4" s="100"/>
    </row>
    <row r="5" spans="1:31" ht="18.75" x14ac:dyDescent="0.25">
      <c r="A5" s="27">
        <v>3</v>
      </c>
      <c r="B5" s="131" t="str">
        <f>Tableau!F24</f>
        <v>Axel</v>
      </c>
      <c r="C5" s="132"/>
      <c r="D5" s="1">
        <v>3</v>
      </c>
      <c r="H5" s="102"/>
      <c r="I5" s="102"/>
      <c r="J5" s="102"/>
      <c r="K5" s="102"/>
      <c r="L5" s="102"/>
    </row>
    <row r="6" spans="1:31" ht="18.75" x14ac:dyDescent="0.25">
      <c r="A6" s="27">
        <v>4</v>
      </c>
      <c r="B6" s="131" t="str">
        <f>Tableau!F25</f>
        <v>KarineLL</v>
      </c>
      <c r="C6" s="132"/>
      <c r="D6" s="1">
        <v>4</v>
      </c>
      <c r="H6" s="102"/>
      <c r="I6" s="102"/>
      <c r="J6" s="102"/>
      <c r="K6" s="102"/>
      <c r="L6" s="102"/>
      <c r="N6" s="101" t="s">
        <v>80</v>
      </c>
      <c r="O6" s="103"/>
      <c r="P6" s="103"/>
      <c r="Q6" s="103"/>
      <c r="R6" s="103"/>
      <c r="S6" s="103"/>
      <c r="T6" s="103"/>
      <c r="U6" s="103"/>
      <c r="W6" s="101" t="s">
        <v>81</v>
      </c>
      <c r="X6" s="103"/>
      <c r="Y6" s="103"/>
      <c r="Z6" s="103"/>
      <c r="AA6" s="103"/>
      <c r="AB6" s="103"/>
      <c r="AC6" s="103"/>
      <c r="AD6" s="103"/>
    </row>
    <row r="7" spans="1:31" ht="16.5" thickBot="1" x14ac:dyDescent="0.3">
      <c r="A7" s="13"/>
      <c r="B7" s="14"/>
      <c r="C7" s="15"/>
      <c r="D7" s="15"/>
      <c r="I7" s="102"/>
      <c r="J7" s="102"/>
      <c r="K7" s="102"/>
      <c r="L7" s="102"/>
      <c r="M7" s="46" t="s">
        <v>33</v>
      </c>
      <c r="O7" s="127">
        <v>1</v>
      </c>
      <c r="P7" s="127"/>
      <c r="Q7" s="127">
        <v>2</v>
      </c>
      <c r="R7" s="127"/>
      <c r="S7" s="127">
        <v>3</v>
      </c>
      <c r="T7" s="127"/>
      <c r="U7" s="127">
        <v>4</v>
      </c>
      <c r="V7" s="127"/>
      <c r="X7" s="127">
        <v>1</v>
      </c>
      <c r="Y7" s="127"/>
      <c r="Z7" s="127">
        <v>2</v>
      </c>
      <c r="AA7" s="127"/>
      <c r="AB7" s="127">
        <v>3</v>
      </c>
      <c r="AC7" s="127"/>
      <c r="AD7" s="127">
        <v>4</v>
      </c>
      <c r="AE7" s="127"/>
    </row>
    <row r="8" spans="1:31" x14ac:dyDescent="0.25">
      <c r="A8" s="84"/>
      <c r="B8" s="85" t="s">
        <v>34</v>
      </c>
      <c r="C8" s="85" t="s">
        <v>34</v>
      </c>
      <c r="D8" s="86" t="s">
        <v>100</v>
      </c>
      <c r="E8" s="129" t="s">
        <v>35</v>
      </c>
      <c r="F8" s="129"/>
      <c r="G8" s="129"/>
      <c r="H8" s="129"/>
      <c r="I8" s="130"/>
      <c r="J8" s="91">
        <v>1</v>
      </c>
      <c r="K8" s="92">
        <v>2</v>
      </c>
      <c r="L8" s="92">
        <v>3</v>
      </c>
      <c r="M8" s="93">
        <v>4</v>
      </c>
      <c r="O8" s="103" t="s">
        <v>25</v>
      </c>
      <c r="P8" s="103" t="s">
        <v>26</v>
      </c>
      <c r="Q8" s="103" t="s">
        <v>25</v>
      </c>
      <c r="R8" s="103" t="s">
        <v>26</v>
      </c>
      <c r="S8" s="103" t="s">
        <v>25</v>
      </c>
      <c r="T8" s="103" t="s">
        <v>26</v>
      </c>
      <c r="U8" s="103" t="s">
        <v>25</v>
      </c>
      <c r="V8" s="103" t="s">
        <v>26</v>
      </c>
      <c r="X8" s="103" t="s">
        <v>25</v>
      </c>
      <c r="Y8" s="103" t="s">
        <v>26</v>
      </c>
      <c r="Z8" s="103" t="s">
        <v>25</v>
      </c>
      <c r="AA8" s="103" t="s">
        <v>26</v>
      </c>
      <c r="AB8" s="103" t="s">
        <v>25</v>
      </c>
      <c r="AC8" s="103" t="s">
        <v>26</v>
      </c>
      <c r="AD8" s="103" t="s">
        <v>25</v>
      </c>
      <c r="AE8" s="103" t="s">
        <v>26</v>
      </c>
    </row>
    <row r="9" spans="1:31" x14ac:dyDescent="0.25">
      <c r="A9" s="87" t="s">
        <v>36</v>
      </c>
      <c r="B9" s="32" t="str">
        <f>B3</f>
        <v>Tom</v>
      </c>
      <c r="C9" s="32" t="str">
        <f>B6</f>
        <v>KarineLL</v>
      </c>
      <c r="D9" s="32">
        <v>5</v>
      </c>
      <c r="E9" s="105">
        <v>3</v>
      </c>
      <c r="F9" s="105">
        <v>5</v>
      </c>
      <c r="G9" s="105">
        <v>4</v>
      </c>
      <c r="H9" s="33"/>
      <c r="I9" s="34"/>
      <c r="J9" s="48">
        <f>IF(SUM($E9:$I9)=0,0,IF(COUNTIF($E9:$I9,"&gt;0")-COUNTIF($E9:$I9,"&lt;0")&gt;0,1,0))</f>
        <v>1</v>
      </c>
      <c r="K9" s="35"/>
      <c r="L9" s="35"/>
      <c r="M9" s="34">
        <f>IF(SUM($E9:$I9)=0,0,IF(COUNTIF($E9:$I9,"&gt;0")-COUNTIF($E9:$I9,"&lt;0")&lt;0,1,0))</f>
        <v>0</v>
      </c>
      <c r="O9" s="103">
        <f>COUNTIF($E9:$I9,"&gt;0")</f>
        <v>3</v>
      </c>
      <c r="P9" s="103">
        <f>COUNTIF($E9:$I9,"&lt;0")</f>
        <v>0</v>
      </c>
      <c r="Q9" s="54"/>
      <c r="R9" s="54"/>
      <c r="S9" s="54"/>
      <c r="T9" s="54"/>
      <c r="U9" s="103">
        <f>P9</f>
        <v>0</v>
      </c>
      <c r="V9" s="103">
        <f>O9</f>
        <v>3</v>
      </c>
      <c r="X9" s="103">
        <f>IF(ISBLANK($E9),0,IF($E9&lt;0,-$E9,IF($E9&gt;9,$E9+2,11)))+IF(ISBLANK($F9),0,IF($F9&lt;0,-$F9,IF($F9&gt;9,$F9+2,11)))+IF(ISBLANK($G9),0,IF($G9&lt;0,-$G9,IF($G9&gt;9,$G9+2,11)))+IF(ISBLANK($H9),0,IF($H9&lt;0,-$H9,IF($H9&gt;9,$H9+2,11)))+IF(ISBLANK($I9),0,IF($I9&lt;0,-$I9,IF($I9&gt;9,$I9+2,11)))</f>
        <v>33</v>
      </c>
      <c r="Y9" s="103">
        <f>IF(ISBLANK($E9),0,IF($E9&gt;0,$E9,IF($E9&lt;-9,-$E9+2,11)))+IF(ISBLANK($F9),0,IF($F9&gt;0,$F9,IF($F9&lt;-9,-$F9+2,11)))+IF(ISBLANK($G9),0,IF($G9&gt;0,$G9,IF($G9&lt;-9,-$G9+2,11)))+IF(ISBLANK($H9),0,IF($H9&gt;0,$H9,IF($H9&lt;-9,-$H9+2,11)))+IF(ISBLANK($I9),0,IF($I9&gt;0,$I9,IF($I9&lt;-9,-$I9+2,11)))</f>
        <v>12</v>
      </c>
      <c r="Z9" s="54"/>
      <c r="AA9" s="54"/>
      <c r="AB9" s="54"/>
      <c r="AC9" s="54"/>
      <c r="AD9" s="103">
        <f>Y9</f>
        <v>12</v>
      </c>
      <c r="AE9" s="103">
        <f>X9</f>
        <v>33</v>
      </c>
    </row>
    <row r="10" spans="1:31" x14ac:dyDescent="0.25">
      <c r="A10" s="87" t="s">
        <v>37</v>
      </c>
      <c r="B10" s="32" t="str">
        <f>B4</f>
        <v>Val</v>
      </c>
      <c r="C10" s="32" t="str">
        <f>B5</f>
        <v>Axel</v>
      </c>
      <c r="D10" s="32">
        <v>5</v>
      </c>
      <c r="E10" s="105">
        <v>7</v>
      </c>
      <c r="F10" s="105">
        <v>2</v>
      </c>
      <c r="G10" s="105">
        <v>5</v>
      </c>
      <c r="H10" s="33"/>
      <c r="I10" s="34"/>
      <c r="J10" s="94"/>
      <c r="K10" s="105">
        <f>IF(SUM($E10:$I10)=0,0,IF(COUNTIF($E10:$I10,"&gt;0")-COUNTIF($E10:$I10,"&lt;0")&gt;0,1,0))</f>
        <v>1</v>
      </c>
      <c r="L10" s="105">
        <f>IF(SUM($E10:$I10)=0,0,IF(COUNTIF($E10:$I10,"&gt;0")-COUNTIF($E10:$I10,"&lt;0")&lt;0,1,0))</f>
        <v>0</v>
      </c>
      <c r="M10" s="95"/>
      <c r="O10" s="54"/>
      <c r="P10" s="54"/>
      <c r="Q10" s="103">
        <f>COUNTIF($E10:$I10,"&gt;0")</f>
        <v>3</v>
      </c>
      <c r="R10" s="103">
        <f>COUNTIF($E10:$I10,"&lt;0")</f>
        <v>0</v>
      </c>
      <c r="S10" s="103">
        <f>+R10</f>
        <v>0</v>
      </c>
      <c r="T10" s="103">
        <f>+Q10</f>
        <v>3</v>
      </c>
      <c r="U10" s="54"/>
      <c r="V10" s="54"/>
      <c r="X10" s="54"/>
      <c r="Y10" s="54"/>
      <c r="Z10" s="103">
        <f>IF(ISBLANK($E10),0,IF($E10&lt;0,-$E10,IF($E10&gt;9,$E10+2,11)))+IF(ISBLANK($F10),0,IF($F10&lt;0,-$F10,IF($F10&gt;9,$F10+2,11)))+IF(ISBLANK($G10),0,IF($G10&lt;0,-$G10,IF($G10&gt;9,$G10+2,11)))+IF(ISBLANK($H10),0,IF($H10&lt;0,-$H10,IF($H10&gt;9,$H10+2,11)))+IF(ISBLANK($I10),0,IF($I10&lt;0,-$I10,IF($I10&gt;9,$I10+2,11)))</f>
        <v>33</v>
      </c>
      <c r="AA10" s="103">
        <f>IF(ISBLANK($E10),0,IF($E10&gt;0,$E10,IF($E10&lt;-9,-$E10+2,11)))+IF(ISBLANK($F10),0,IF($F10&gt;0,$F10,IF($F10&lt;-9,-$F10+2,11)))+IF(ISBLANK($G10),0,IF($G10&gt;0,$G10,IF($G10&lt;-9,-$G10+2,11)))+IF(ISBLANK($H10),0,IF($H10&gt;0,$H10,IF($H10&lt;-9,-$H10+2,11)))+IF(ISBLANK($I10),0,IF($I10&gt;0,$I10,IF($I10&lt;-9,-$I10+2,11)))</f>
        <v>14</v>
      </c>
      <c r="AB10" s="103">
        <f>+AA10</f>
        <v>14</v>
      </c>
      <c r="AC10" s="103">
        <f>+Z10</f>
        <v>33</v>
      </c>
      <c r="AD10" s="54"/>
      <c r="AE10" s="54"/>
    </row>
    <row r="11" spans="1:31" x14ac:dyDescent="0.25">
      <c r="A11" s="87" t="s">
        <v>38</v>
      </c>
      <c r="B11" s="32" t="str">
        <f>B3</f>
        <v>Tom</v>
      </c>
      <c r="C11" s="32" t="str">
        <f>B5</f>
        <v>Axel</v>
      </c>
      <c r="D11" s="32">
        <v>5</v>
      </c>
      <c r="E11" s="105">
        <v>7</v>
      </c>
      <c r="F11" s="105">
        <v>5</v>
      </c>
      <c r="G11" s="105">
        <v>4</v>
      </c>
      <c r="H11" s="33"/>
      <c r="I11" s="34"/>
      <c r="J11" s="48">
        <f>IF(SUM($E11:$I11)=0,0,IF(COUNTIF($E11:$I11,"&gt;0")-COUNTIF($E11:$I11,"&lt;0")&gt;0,1,0))</f>
        <v>1</v>
      </c>
      <c r="K11" s="35"/>
      <c r="L11" s="105">
        <f>IF(SUM($E11:$I11)=0,0,IF(COUNTIF($E11:$I11,"&gt;0")-COUNTIF($E11:$I11,"&lt;0")&lt;0,1,0))</f>
        <v>0</v>
      </c>
      <c r="M11" s="95"/>
      <c r="O11" s="103">
        <f>COUNTIF($E11:$I11,"&gt;0")</f>
        <v>3</v>
      </c>
      <c r="P11" s="103">
        <f>COUNTIF($E11:$I11,"&lt;0")</f>
        <v>0</v>
      </c>
      <c r="Q11" s="54"/>
      <c r="R11" s="54"/>
      <c r="S11" s="103">
        <f>+P11</f>
        <v>0</v>
      </c>
      <c r="T11" s="103">
        <f>+O11</f>
        <v>3</v>
      </c>
      <c r="U11" s="54"/>
      <c r="V11" s="54"/>
      <c r="X11" s="103">
        <f>IF(ISBLANK($E11),0,IF($E11&lt;0,-$E11,IF($E11&gt;9,$E11+2,11)))+IF(ISBLANK($F11),0,IF($F11&lt;0,-$F11,IF($F11&gt;9,$F11+2,11)))+IF(ISBLANK($G11),0,IF($G11&lt;0,-$G11,IF($G11&gt;9,$G11+2,11)))+IF(ISBLANK($H11),0,IF($H11&lt;0,-$H11,IF($H11&gt;9,$H11+2,11)))+IF(ISBLANK($I11),0,IF($I11&lt;0,-$I11,IF($I11&gt;9,$I11+2,11)))</f>
        <v>33</v>
      </c>
      <c r="Y11" s="103">
        <f>IF(ISBLANK($E11),0,IF($E11&gt;0,$E11,IF($E11&lt;-9,-$E11+2,11)))+IF(ISBLANK($F11),0,IF($F11&gt;0,$F11,IF($F11&lt;-9,-$F11+2,11)))+IF(ISBLANK($G11),0,IF($G11&gt;0,$G11,IF($G11&lt;-9,-$G11+2,11)))+IF(ISBLANK($H11),0,IF($H11&gt;0,$H11,IF($H11&lt;-9,-$H11+2,11)))+IF(ISBLANK($I11),0,IF($I11&gt;0,$I11,IF($I11&lt;-9,-$I11+2,11)))</f>
        <v>16</v>
      </c>
      <c r="Z11" s="54"/>
      <c r="AA11" s="54"/>
      <c r="AB11" s="103">
        <f>+Y11</f>
        <v>16</v>
      </c>
      <c r="AC11" s="103">
        <f>+X11</f>
        <v>33</v>
      </c>
      <c r="AD11" s="54"/>
      <c r="AE11" s="54"/>
    </row>
    <row r="12" spans="1:31" x14ac:dyDescent="0.25">
      <c r="A12" s="87" t="s">
        <v>39</v>
      </c>
      <c r="B12" s="32" t="str">
        <f>B4</f>
        <v>Val</v>
      </c>
      <c r="C12" s="32" t="str">
        <f>B6</f>
        <v>KarineLL</v>
      </c>
      <c r="D12" s="32">
        <v>5</v>
      </c>
      <c r="E12" s="105">
        <v>7</v>
      </c>
      <c r="F12" s="105">
        <v>3</v>
      </c>
      <c r="G12" s="105">
        <v>5</v>
      </c>
      <c r="H12" s="33"/>
      <c r="I12" s="34"/>
      <c r="J12" s="94"/>
      <c r="K12" s="105">
        <f>IF(SUM($E12:$I12)=0,0,IF(COUNTIF($E12:$I12,"&gt;0")-COUNTIF($E12:$I12,"&lt;0")&gt;0,1,0))</f>
        <v>1</v>
      </c>
      <c r="L12" s="35"/>
      <c r="M12" s="34">
        <f>IF(SUM($E12:$I12)=0,0,IF(COUNTIF($E12:$I12,"&gt;0")-COUNTIF($E12:$I12,"&lt;0")&lt;0,1,0))</f>
        <v>0</v>
      </c>
      <c r="O12" s="54"/>
      <c r="P12" s="54"/>
      <c r="Q12" s="103">
        <f>COUNTIF($E12:$I12,"&gt;0")</f>
        <v>3</v>
      </c>
      <c r="R12" s="103">
        <f>COUNTIF($E12:$I12,"&lt;0")</f>
        <v>0</v>
      </c>
      <c r="S12" s="54"/>
      <c r="T12" s="54"/>
      <c r="U12" s="103">
        <f>+R12</f>
        <v>0</v>
      </c>
      <c r="V12" s="103">
        <f>+Q12</f>
        <v>3</v>
      </c>
      <c r="X12" s="54"/>
      <c r="Y12" s="54"/>
      <c r="Z12" s="103">
        <f>IF(ISBLANK($E12),0,IF($E12&lt;0,-$E12,IF($E12&gt;9,$E12+2,11)))+IF(ISBLANK($F12),0,IF($F12&lt;0,-$F12,IF($F12&gt;9,$F12+2,11)))+IF(ISBLANK($G12),0,IF($G12&lt;0,-$G12,IF($G12&gt;9,$G12+2,11)))+IF(ISBLANK($H12),0,IF($H12&lt;0,-$H12,IF($H12&gt;9,$H12+2,11)))+IF(ISBLANK($I12),0,IF($I12&lt;0,-$I12,IF($I12&gt;9,$I12+2,11)))</f>
        <v>33</v>
      </c>
      <c r="AA12" s="103">
        <f>IF(ISBLANK($E12),0,IF($E12&gt;0,$E12,IF($E12&lt;-9,-$E12+2,11)))+IF(ISBLANK($F12),0,IF($F12&gt;0,$F12,IF($F12&lt;-9,-$F12+2,11)))+IF(ISBLANK($G12),0,IF($G12&gt;0,$G12,IF($G12&lt;-9,-$G12+2,11)))+IF(ISBLANK($H12),0,IF($H12&gt;0,$H12,IF($H12&lt;-9,-$H12+2,11)))+IF(ISBLANK($I12),0,IF($I12&gt;0,$I12,IF($I12&lt;-9,-$I12+2,11)))</f>
        <v>15</v>
      </c>
      <c r="AB12" s="54"/>
      <c r="AC12" s="54"/>
      <c r="AD12" s="103">
        <f>+AA12</f>
        <v>15</v>
      </c>
      <c r="AE12" s="103">
        <f>+Z12</f>
        <v>33</v>
      </c>
    </row>
    <row r="13" spans="1:31" x14ac:dyDescent="0.25">
      <c r="A13" s="87" t="s">
        <v>40</v>
      </c>
      <c r="B13" s="32" t="str">
        <f>B3</f>
        <v>Tom</v>
      </c>
      <c r="C13" s="32" t="str">
        <f>B4</f>
        <v>Val</v>
      </c>
      <c r="D13" s="32"/>
      <c r="E13" s="105">
        <v>8</v>
      </c>
      <c r="F13" s="105">
        <v>8</v>
      </c>
      <c r="G13" s="105">
        <v>9</v>
      </c>
      <c r="H13" s="33"/>
      <c r="I13" s="34"/>
      <c r="J13" s="48">
        <f>IF(SUM($E13:$I13)=0,0,IF(COUNTIF($E13:$I13,"&gt;0")-COUNTIF($E13:$I13,"&lt;0")&gt;0,1,0))</f>
        <v>1</v>
      </c>
      <c r="K13" s="105">
        <f>IF(SUM($E13:$I13)=0,0,IF(COUNTIF($E13:$I13,"&gt;0")-COUNTIF($E13:$I13,"&lt;0")&lt;0,1,0))</f>
        <v>0</v>
      </c>
      <c r="L13" s="35"/>
      <c r="M13" s="95"/>
      <c r="O13" s="103">
        <f>COUNTIF($E13:$I13,"&gt;0")</f>
        <v>3</v>
      </c>
      <c r="P13" s="103">
        <f>COUNTIF($E13:$I13,"&lt;0")</f>
        <v>0</v>
      </c>
      <c r="Q13" s="103">
        <f>+P13</f>
        <v>0</v>
      </c>
      <c r="R13" s="103">
        <f>+O13</f>
        <v>3</v>
      </c>
      <c r="S13" s="54"/>
      <c r="T13" s="54"/>
      <c r="U13" s="54"/>
      <c r="V13" s="54"/>
      <c r="X13" s="103">
        <f>IF(ISBLANK($E13),0,IF($E13&lt;0,-$E13,IF($E13&gt;9,$E13+2,11)))+IF(ISBLANK($F13),0,IF($F13&lt;0,-$F13,IF($F13&gt;9,$F13+2,11)))+IF(ISBLANK($G13),0,IF($G13&lt;0,-$G13,IF($G13&gt;9,$G13+2,11)))+IF(ISBLANK($H13),0,IF($H13&lt;0,-$H13,IF($H13&gt;9,$H13+2,11)))+IF(ISBLANK($I13),0,IF($I13&lt;0,-$I13,IF($I13&gt;9,$I13+2,11)))</f>
        <v>33</v>
      </c>
      <c r="Y13" s="103">
        <f>IF(ISBLANK($E13),0,IF($E13&gt;0,$E13,IF($E13&lt;-9,-$E13+2,11)))+IF(ISBLANK($F13),0,IF($F13&gt;0,$F13,IF($F13&lt;-9,-$F13+2,11)))+IF(ISBLANK($G13),0,IF($G13&gt;0,$G13,IF($G13&lt;-9,-$G13+2,11)))+IF(ISBLANK($H13),0,IF($H13&gt;0,$H13,IF($H13&lt;-9,-$H13+2,11)))+IF(ISBLANK($I13),0,IF($I13&gt;0,$I13,IF($I13&lt;-9,-$I13+2,11)))</f>
        <v>25</v>
      </c>
      <c r="Z13" s="103">
        <f>+Y13</f>
        <v>25</v>
      </c>
      <c r="AA13" s="103">
        <f>+X13</f>
        <v>33</v>
      </c>
      <c r="AB13" s="54"/>
      <c r="AC13" s="54"/>
      <c r="AD13" s="54"/>
      <c r="AE13" s="54"/>
    </row>
    <row r="14" spans="1:31" ht="16.5" thickBot="1" x14ac:dyDescent="0.3">
      <c r="A14" s="88" t="s">
        <v>41</v>
      </c>
      <c r="B14" s="89" t="str">
        <f>B5</f>
        <v>Axel</v>
      </c>
      <c r="C14" s="89" t="str">
        <f>B6</f>
        <v>KarineLL</v>
      </c>
      <c r="D14" s="89"/>
      <c r="E14" s="90"/>
      <c r="F14" s="90"/>
      <c r="G14" s="90"/>
      <c r="H14" s="37"/>
      <c r="I14" s="38"/>
      <c r="J14" s="96"/>
      <c r="K14" s="97"/>
      <c r="L14" s="90">
        <f>IF(SUM($E14:$I14)=0,0,IF(COUNTIF($E14:$I14,"&gt;0")-COUNTIF($E14:$I14,"&lt;0")&gt;0,1,0))</f>
        <v>0</v>
      </c>
      <c r="M14" s="38">
        <f>IF(SUM($E14:$I14)=0,0,IF(COUNTIF($E14:$I14,"&gt;0")-COUNTIF($E14:$I14,"&lt;0")&lt;0,1,0))</f>
        <v>0</v>
      </c>
      <c r="O14" s="54"/>
      <c r="P14" s="54"/>
      <c r="Q14" s="54"/>
      <c r="R14" s="54"/>
      <c r="S14" s="103">
        <f>COUNTIF($E14:$I14,"&gt;0")</f>
        <v>0</v>
      </c>
      <c r="T14" s="103">
        <f>COUNTIF($E14:$I14,"&lt;0")</f>
        <v>0</v>
      </c>
      <c r="U14" s="103">
        <f>+T14</f>
        <v>0</v>
      </c>
      <c r="V14" s="103">
        <f>+S14</f>
        <v>0</v>
      </c>
      <c r="X14" s="54"/>
      <c r="Y14" s="54"/>
      <c r="Z14" s="54"/>
      <c r="AA14" s="54"/>
      <c r="AB14" s="103">
        <f>IF(ISBLANK($E14),0,IF($E14&lt;0,-$E14,IF($E14&gt;9,$E14+2,11)))+IF(ISBLANK($F14),0,IF($F14&lt;0,-$F14,IF($F14&gt;9,$F14+2,11)))+IF(ISBLANK($G14),0,IF($G14&lt;0,-$G14,IF($G14&gt;9,$G14+2,11)))+IF(ISBLANK($H14),0,IF($H14&lt;0,-$H14,IF($H14&gt;9,$H14+2,11)))+IF(ISBLANK($I14),0,IF($I14&lt;0,-$I14,IF($I14&gt;9,$I14+2,11)))</f>
        <v>0</v>
      </c>
      <c r="AC14" s="103">
        <f>IF(ISBLANK($E14),0,IF($E14&gt;0,$E14,IF($E14&lt;-9,-$E14+2,11)))+IF(ISBLANK($F14),0,IF($F14&gt;0,$F14,IF($F14&lt;-9,-$F14+2,11)))+IF(ISBLANK($G14),0,IF($G14&gt;0,$G14,IF($G14&lt;-9,-$G14+2,11)))+IF(ISBLANK($H14),0,IF($H14&gt;0,$H14,IF($H14&lt;-9,-$H14+2,11)))+IF(ISBLANK($I14),0,IF($I14&gt;0,$I14,IF($I14&lt;-9,-$I14+2,11)))</f>
        <v>0</v>
      </c>
      <c r="AD14" s="103">
        <f>+AC14</f>
        <v>0</v>
      </c>
      <c r="AE14" s="103">
        <f>+AB14</f>
        <v>0</v>
      </c>
    </row>
    <row r="15" spans="1:31" ht="16.5" thickBot="1" x14ac:dyDescent="0.3">
      <c r="A15" s="31"/>
      <c r="B15" s="28"/>
      <c r="C15" s="29"/>
      <c r="D15" s="29"/>
      <c r="E15" s="29"/>
      <c r="F15" s="29"/>
      <c r="G15" s="29"/>
      <c r="H15" s="39"/>
      <c r="I15" s="40" t="s">
        <v>42</v>
      </c>
      <c r="J15" s="41">
        <f>SUM(J9:J14)</f>
        <v>3</v>
      </c>
      <c r="K15" s="41">
        <f>SUM(K9:K14)</f>
        <v>2</v>
      </c>
      <c r="L15" s="41">
        <f>SUM(L9:L14)</f>
        <v>0</v>
      </c>
      <c r="M15" s="41">
        <f>SUM(M9:M14)</f>
        <v>0</v>
      </c>
      <c r="O15" s="103">
        <f t="shared" ref="O15:V15" si="0">SUM(O9:O14)</f>
        <v>9</v>
      </c>
      <c r="P15" s="103">
        <f t="shared" si="0"/>
        <v>0</v>
      </c>
      <c r="Q15" s="103">
        <f t="shared" si="0"/>
        <v>6</v>
      </c>
      <c r="R15" s="103">
        <f t="shared" si="0"/>
        <v>3</v>
      </c>
      <c r="S15" s="103">
        <f t="shared" si="0"/>
        <v>0</v>
      </c>
      <c r="T15" s="103">
        <f t="shared" si="0"/>
        <v>6</v>
      </c>
      <c r="U15" s="103">
        <f t="shared" si="0"/>
        <v>0</v>
      </c>
      <c r="V15" s="103">
        <f t="shared" si="0"/>
        <v>6</v>
      </c>
      <c r="X15" s="103">
        <f t="shared" ref="X15:AE15" si="1">SUM(X9:X14)</f>
        <v>99</v>
      </c>
      <c r="Y15" s="103">
        <f t="shared" si="1"/>
        <v>53</v>
      </c>
      <c r="Z15" s="103">
        <f t="shared" si="1"/>
        <v>91</v>
      </c>
      <c r="AA15" s="103">
        <f t="shared" si="1"/>
        <v>62</v>
      </c>
      <c r="AB15" s="103">
        <f t="shared" si="1"/>
        <v>30</v>
      </c>
      <c r="AC15" s="103">
        <f t="shared" si="1"/>
        <v>66</v>
      </c>
      <c r="AD15" s="103">
        <f t="shared" si="1"/>
        <v>27</v>
      </c>
      <c r="AE15" s="103">
        <f t="shared" si="1"/>
        <v>66</v>
      </c>
    </row>
    <row r="16" spans="1:31" x14ac:dyDescent="0.25">
      <c r="A16" s="31"/>
      <c r="B16" s="28"/>
      <c r="C16" s="29"/>
      <c r="D16" s="29"/>
      <c r="E16" s="29"/>
      <c r="F16" s="29"/>
      <c r="G16" s="29"/>
      <c r="H16" s="29"/>
      <c r="I16" s="39" t="s">
        <v>31</v>
      </c>
      <c r="J16" s="104">
        <v>1</v>
      </c>
      <c r="K16" s="104">
        <v>2</v>
      </c>
      <c r="L16" s="104">
        <v>3</v>
      </c>
      <c r="M16" s="104">
        <v>4</v>
      </c>
      <c r="O16" s="128">
        <f>IFERROR(O15/(O15+P15),0)</f>
        <v>1</v>
      </c>
      <c r="P16" s="128"/>
      <c r="Q16" s="128">
        <f>IFERROR(Q15/(Q15+R15),0)</f>
        <v>0.66666666666666663</v>
      </c>
      <c r="R16" s="128"/>
      <c r="S16" s="128">
        <f>IFERROR(S15/(S15+T15),0)</f>
        <v>0</v>
      </c>
      <c r="T16" s="128"/>
      <c r="U16" s="128">
        <f>IFERROR(U15/(U15+V15),0)</f>
        <v>0</v>
      </c>
      <c r="V16" s="128"/>
      <c r="X16" s="128">
        <f>IFERROR(X15/(X15+Y15),0)</f>
        <v>0.65131578947368418</v>
      </c>
      <c r="Y16" s="128"/>
      <c r="Z16" s="128">
        <f>IFERROR(Z15/(Z15+AA15),0)</f>
        <v>0.59477124183006536</v>
      </c>
      <c r="AA16" s="128"/>
      <c r="AB16" s="128">
        <f>IFERROR(AB15/(AB15+AC15),0)</f>
        <v>0.3125</v>
      </c>
      <c r="AC16" s="128"/>
      <c r="AD16" s="128">
        <f>IFERROR(AD15/(AD15+AE15),0)</f>
        <v>0.29032258064516131</v>
      </c>
      <c r="AE16" s="128"/>
    </row>
    <row r="17" spans="1:31" ht="16.5" thickBot="1" x14ac:dyDescent="0.3">
      <c r="J17" s="53"/>
      <c r="M17" s="53"/>
      <c r="O17" s="103"/>
      <c r="P17" s="103"/>
      <c r="Q17" s="103"/>
      <c r="R17" s="103"/>
      <c r="S17" s="103"/>
      <c r="T17" s="103"/>
      <c r="U17" s="103"/>
      <c r="V17" s="103"/>
      <c r="X17" s="103"/>
      <c r="Y17" s="103"/>
      <c r="Z17" s="103"/>
      <c r="AA17" s="103"/>
      <c r="AB17" s="103"/>
      <c r="AC17" s="103"/>
      <c r="AD17" s="103"/>
      <c r="AE17" s="103"/>
    </row>
    <row r="18" spans="1:31" ht="19.5" thickBot="1" x14ac:dyDescent="0.3">
      <c r="A18" s="25" t="s">
        <v>29</v>
      </c>
      <c r="B18" s="26" t="s">
        <v>2</v>
      </c>
      <c r="I18" s="135"/>
      <c r="J18" s="136"/>
      <c r="K18" s="136"/>
      <c r="L18" s="137"/>
      <c r="O18" s="103"/>
      <c r="P18" s="103"/>
      <c r="Q18" s="103"/>
      <c r="R18" s="103"/>
      <c r="S18" s="103"/>
      <c r="T18" s="103"/>
      <c r="U18" s="103"/>
      <c r="V18" s="103"/>
      <c r="X18" s="103"/>
      <c r="Y18" s="103"/>
      <c r="Z18" s="103"/>
      <c r="AA18" s="103"/>
      <c r="AB18" s="103"/>
      <c r="AC18" s="103"/>
      <c r="AD18" s="103"/>
      <c r="AE18" s="103"/>
    </row>
    <row r="19" spans="1:31" ht="18.75" x14ac:dyDescent="0.25">
      <c r="A19" s="31"/>
      <c r="B19" s="133" t="s">
        <v>0</v>
      </c>
      <c r="C19" s="134"/>
      <c r="D19" s="98" t="s">
        <v>101</v>
      </c>
      <c r="E19" s="30"/>
      <c r="F19" s="29" t="s">
        <v>32</v>
      </c>
      <c r="H19" s="99"/>
      <c r="I19" s="138"/>
      <c r="J19" s="139"/>
      <c r="K19" s="139"/>
      <c r="L19" s="140"/>
      <c r="O19" s="103"/>
      <c r="P19" s="103"/>
      <c r="Q19" s="103"/>
      <c r="R19" s="103"/>
      <c r="S19" s="103"/>
      <c r="T19" s="103"/>
      <c r="U19" s="103"/>
      <c r="V19" s="103"/>
      <c r="X19" s="103"/>
      <c r="Y19" s="103"/>
      <c r="Z19" s="103"/>
      <c r="AA19" s="103"/>
      <c r="AB19" s="103"/>
      <c r="AC19" s="103"/>
      <c r="AD19" s="103"/>
      <c r="AE19" s="103"/>
    </row>
    <row r="20" spans="1:31" ht="19.5" thickBot="1" x14ac:dyDescent="0.3">
      <c r="A20" s="27">
        <v>1</v>
      </c>
      <c r="B20" s="131" t="str">
        <f>Tableau!F27</f>
        <v>Flo</v>
      </c>
      <c r="C20" s="132"/>
      <c r="D20" s="1">
        <v>1</v>
      </c>
      <c r="H20" s="102"/>
      <c r="I20" s="141"/>
      <c r="J20" s="142"/>
      <c r="K20" s="142"/>
      <c r="L20" s="143"/>
      <c r="N20" s="103"/>
      <c r="O20" s="103"/>
      <c r="P20" s="103"/>
      <c r="Q20" s="103"/>
      <c r="R20" s="103"/>
      <c r="S20" s="103"/>
      <c r="T20" s="103"/>
      <c r="U20" s="103"/>
      <c r="W20" s="103"/>
      <c r="X20" s="103"/>
      <c r="Y20" s="103"/>
      <c r="Z20" s="103"/>
      <c r="AA20" s="103"/>
      <c r="AB20" s="103"/>
      <c r="AC20" s="103"/>
      <c r="AD20" s="103"/>
    </row>
    <row r="21" spans="1:31" ht="18.75" x14ac:dyDescent="0.25">
      <c r="A21" s="27">
        <v>2</v>
      </c>
      <c r="B21" s="131" t="str">
        <f>Tableau!F28</f>
        <v>Maxime</v>
      </c>
      <c r="C21" s="132"/>
      <c r="D21" s="1">
        <v>2</v>
      </c>
      <c r="H21" s="102"/>
      <c r="I21" s="102"/>
      <c r="J21" s="102"/>
      <c r="K21" s="102"/>
      <c r="L21" s="102"/>
      <c r="N21" s="103"/>
      <c r="O21" s="103"/>
      <c r="P21" s="103"/>
      <c r="Q21" s="103"/>
      <c r="R21" s="103"/>
      <c r="S21" s="103"/>
      <c r="T21" s="103"/>
      <c r="U21" s="103"/>
      <c r="W21" s="103"/>
      <c r="X21" s="103"/>
      <c r="Y21" s="103"/>
      <c r="Z21" s="103"/>
      <c r="AA21" s="103"/>
      <c r="AB21" s="103"/>
      <c r="AC21" s="103"/>
      <c r="AD21" s="103"/>
    </row>
    <row r="22" spans="1:31" ht="18.75" x14ac:dyDescent="0.25">
      <c r="A22" s="27">
        <v>3</v>
      </c>
      <c r="B22" s="131" t="str">
        <f>Tableau!F29</f>
        <v>Benjamin</v>
      </c>
      <c r="C22" s="132"/>
      <c r="D22" s="1">
        <v>3</v>
      </c>
      <c r="H22" s="102"/>
      <c r="I22" s="102"/>
      <c r="J22" s="102"/>
      <c r="K22" s="102"/>
      <c r="L22" s="102"/>
      <c r="N22" s="103"/>
      <c r="O22" s="103"/>
      <c r="P22" s="103"/>
      <c r="Q22" s="103"/>
      <c r="R22" s="103"/>
      <c r="S22" s="103"/>
      <c r="T22" s="103"/>
      <c r="U22" s="103"/>
      <c r="W22" s="103"/>
      <c r="X22" s="103"/>
      <c r="Y22" s="103"/>
      <c r="Z22" s="103"/>
      <c r="AA22" s="103"/>
      <c r="AB22" s="103"/>
      <c r="AC22" s="103"/>
      <c r="AD22" s="103"/>
    </row>
    <row r="23" spans="1:31" ht="18.75" x14ac:dyDescent="0.25">
      <c r="A23" s="27">
        <v>4</v>
      </c>
      <c r="B23" s="131" t="str">
        <f>Tableau!F30</f>
        <v>Jules</v>
      </c>
      <c r="C23" s="132"/>
      <c r="D23" s="1">
        <v>4</v>
      </c>
      <c r="H23" s="102"/>
      <c r="I23" s="102"/>
      <c r="J23" s="102"/>
      <c r="K23" s="102"/>
      <c r="L23" s="102"/>
      <c r="N23" s="101" t="s">
        <v>80</v>
      </c>
      <c r="O23" s="103"/>
      <c r="P23" s="103"/>
      <c r="Q23" s="103"/>
      <c r="R23" s="103"/>
      <c r="S23" s="103"/>
      <c r="T23" s="103"/>
      <c r="U23" s="103"/>
      <c r="W23" s="101" t="s">
        <v>81</v>
      </c>
      <c r="X23" s="103"/>
      <c r="Y23" s="103"/>
      <c r="Z23" s="103"/>
      <c r="AA23" s="103"/>
      <c r="AB23" s="103"/>
      <c r="AC23" s="103"/>
      <c r="AD23" s="103"/>
    </row>
    <row r="24" spans="1:31" ht="16.5" thickBot="1" x14ac:dyDescent="0.3">
      <c r="A24" s="13"/>
      <c r="B24" s="14"/>
      <c r="C24" s="15"/>
      <c r="D24" s="15"/>
      <c r="I24" s="102"/>
      <c r="J24" s="102"/>
      <c r="K24" s="102"/>
      <c r="L24" s="102"/>
      <c r="M24" s="46" t="s">
        <v>33</v>
      </c>
      <c r="O24" s="127">
        <v>1</v>
      </c>
      <c r="P24" s="127"/>
      <c r="Q24" s="127">
        <v>2</v>
      </c>
      <c r="R24" s="127"/>
      <c r="S24" s="127">
        <v>3</v>
      </c>
      <c r="T24" s="127"/>
      <c r="U24" s="127">
        <v>4</v>
      </c>
      <c r="V24" s="127"/>
      <c r="X24" s="127">
        <v>1</v>
      </c>
      <c r="Y24" s="127"/>
      <c r="Z24" s="127">
        <v>2</v>
      </c>
      <c r="AA24" s="127"/>
      <c r="AB24" s="127">
        <v>3</v>
      </c>
      <c r="AC24" s="127"/>
      <c r="AD24" s="127">
        <v>4</v>
      </c>
      <c r="AE24" s="127"/>
    </row>
    <row r="25" spans="1:31" x14ac:dyDescent="0.25">
      <c r="A25" s="84"/>
      <c r="B25" s="85" t="s">
        <v>34</v>
      </c>
      <c r="C25" s="85" t="s">
        <v>34</v>
      </c>
      <c r="D25" s="86" t="s">
        <v>100</v>
      </c>
      <c r="E25" s="129" t="s">
        <v>35</v>
      </c>
      <c r="F25" s="129"/>
      <c r="G25" s="129"/>
      <c r="H25" s="129"/>
      <c r="I25" s="130"/>
      <c r="J25" s="91">
        <v>1</v>
      </c>
      <c r="K25" s="92">
        <v>2</v>
      </c>
      <c r="L25" s="92">
        <v>3</v>
      </c>
      <c r="M25" s="93">
        <v>4</v>
      </c>
      <c r="O25" s="103" t="s">
        <v>25</v>
      </c>
      <c r="P25" s="103" t="s">
        <v>26</v>
      </c>
      <c r="Q25" s="103" t="s">
        <v>25</v>
      </c>
      <c r="R25" s="103" t="s">
        <v>26</v>
      </c>
      <c r="S25" s="103" t="s">
        <v>25</v>
      </c>
      <c r="T25" s="103" t="s">
        <v>26</v>
      </c>
      <c r="U25" s="103" t="s">
        <v>25</v>
      </c>
      <c r="V25" s="103" t="s">
        <v>26</v>
      </c>
      <c r="X25" s="103" t="s">
        <v>25</v>
      </c>
      <c r="Y25" s="103" t="s">
        <v>26</v>
      </c>
      <c r="Z25" s="103" t="s">
        <v>25</v>
      </c>
      <c r="AA25" s="103" t="s">
        <v>26</v>
      </c>
      <c r="AB25" s="103" t="s">
        <v>25</v>
      </c>
      <c r="AC25" s="103" t="s">
        <v>26</v>
      </c>
      <c r="AD25" s="103" t="s">
        <v>25</v>
      </c>
      <c r="AE25" s="103" t="s">
        <v>26</v>
      </c>
    </row>
    <row r="26" spans="1:31" x14ac:dyDescent="0.25">
      <c r="A26" s="87" t="s">
        <v>36</v>
      </c>
      <c r="B26" s="32" t="str">
        <f>B20</f>
        <v>Flo</v>
      </c>
      <c r="C26" s="32" t="str">
        <f>B23</f>
        <v>Jules</v>
      </c>
      <c r="D26" s="32">
        <v>6</v>
      </c>
      <c r="E26" s="105">
        <v>8</v>
      </c>
      <c r="F26" s="105">
        <v>7</v>
      </c>
      <c r="G26" s="105">
        <v>3</v>
      </c>
      <c r="H26" s="33"/>
      <c r="I26" s="34"/>
      <c r="J26" s="48">
        <f>IF(SUM($E26:$I26)=0,0,IF(COUNTIF($E26:$I26,"&gt;0")-COUNTIF($E26:$I26,"&lt;0")&gt;0,1,0))</f>
        <v>1</v>
      </c>
      <c r="K26" s="35"/>
      <c r="L26" s="35"/>
      <c r="M26" s="34">
        <f>IF(SUM($E26:$I26)=0,0,IF(COUNTIF($E26:$I26,"&gt;0")-COUNTIF($E26:$I26,"&lt;0")&lt;0,1,0))</f>
        <v>0</v>
      </c>
      <c r="O26" s="103">
        <f>COUNTIF($E26:$I26,"&gt;0")</f>
        <v>3</v>
      </c>
      <c r="P26" s="103">
        <f>COUNTIF($E26:$I26,"&lt;0")</f>
        <v>0</v>
      </c>
      <c r="Q26" s="54"/>
      <c r="R26" s="54"/>
      <c r="S26" s="54"/>
      <c r="T26" s="54"/>
      <c r="U26" s="103">
        <f>P26</f>
        <v>0</v>
      </c>
      <c r="V26" s="103">
        <f>O26</f>
        <v>3</v>
      </c>
      <c r="X26" s="103">
        <f>IF(ISBLANK($E26),0,IF($E26&lt;0,-$E26,IF($E26&gt;9,$E26+2,11)))+IF(ISBLANK($F26),0,IF($F26&lt;0,-$F26,IF($F26&gt;9,$F26+2,11)))+IF(ISBLANK($G26),0,IF($G26&lt;0,-$G26,IF($G26&gt;9,$G26+2,11)))+IF(ISBLANK($H26),0,IF($H26&lt;0,-$H26,IF($H26&gt;9,$H26+2,11)))+IF(ISBLANK($I26),0,IF($I26&lt;0,-$I26,IF($I26&gt;9,$I26+2,11)))</f>
        <v>33</v>
      </c>
      <c r="Y26" s="103">
        <f>IF(ISBLANK($E26),0,IF($E26&gt;0,$E26,IF($E26&lt;-9,-$E26+2,11)))+IF(ISBLANK($F26),0,IF($F26&gt;0,$F26,IF($F26&lt;-9,-$F26+2,11)))+IF(ISBLANK($G26),0,IF($G26&gt;0,$G26,IF($G26&lt;-9,-$G26+2,11)))+IF(ISBLANK($H26),0,IF($H26&gt;0,$H26,IF($H26&lt;-9,-$H26+2,11)))+IF(ISBLANK($I26),0,IF($I26&gt;0,$I26,IF($I26&lt;-9,-$I26+2,11)))</f>
        <v>18</v>
      </c>
      <c r="Z26" s="54"/>
      <c r="AA26" s="54"/>
      <c r="AB26" s="54"/>
      <c r="AC26" s="54"/>
      <c r="AD26" s="103">
        <f>Y26</f>
        <v>18</v>
      </c>
      <c r="AE26" s="103">
        <f>X26</f>
        <v>33</v>
      </c>
    </row>
    <row r="27" spans="1:31" x14ac:dyDescent="0.25">
      <c r="A27" s="87" t="s">
        <v>37</v>
      </c>
      <c r="B27" s="32" t="str">
        <f>B21</f>
        <v>Maxime</v>
      </c>
      <c r="C27" s="32" t="str">
        <f>B22</f>
        <v>Benjamin</v>
      </c>
      <c r="D27" s="32">
        <v>6</v>
      </c>
      <c r="E27" s="105">
        <v>11</v>
      </c>
      <c r="F27" s="105">
        <v>5</v>
      </c>
      <c r="G27" s="105">
        <v>8</v>
      </c>
      <c r="H27" s="33"/>
      <c r="I27" s="34"/>
      <c r="J27" s="94"/>
      <c r="K27" s="105">
        <f>IF(SUM($E27:$I27)=0,0,IF(COUNTIF($E27:$I27,"&gt;0")-COUNTIF($E27:$I27,"&lt;0")&gt;0,1,0))</f>
        <v>1</v>
      </c>
      <c r="L27" s="105">
        <f>IF(SUM($E27:$I27)=0,0,IF(COUNTIF($E27:$I27,"&gt;0")-COUNTIF($E27:$I27,"&lt;0")&lt;0,1,0))</f>
        <v>0</v>
      </c>
      <c r="M27" s="95"/>
      <c r="O27" s="54"/>
      <c r="P27" s="54"/>
      <c r="Q27" s="103">
        <f>COUNTIF($E27:$I27,"&gt;0")</f>
        <v>3</v>
      </c>
      <c r="R27" s="103">
        <f>COUNTIF($E27:$I27,"&lt;0")</f>
        <v>0</v>
      </c>
      <c r="S27" s="103">
        <f>+R27</f>
        <v>0</v>
      </c>
      <c r="T27" s="103">
        <f>+Q27</f>
        <v>3</v>
      </c>
      <c r="U27" s="54"/>
      <c r="V27" s="54"/>
      <c r="X27" s="54"/>
      <c r="Y27" s="54"/>
      <c r="Z27" s="103">
        <f>IF(ISBLANK($E27),0,IF($E27&lt;0,-$E27,IF($E27&gt;9,$E27+2,11)))+IF(ISBLANK($F27),0,IF($F27&lt;0,-$F27,IF($F27&gt;9,$F27+2,11)))+IF(ISBLANK($G27),0,IF($G27&lt;0,-$G27,IF($G27&gt;9,$G27+2,11)))+IF(ISBLANK($H27),0,IF($H27&lt;0,-$H27,IF($H27&gt;9,$H27+2,11)))+IF(ISBLANK($I27),0,IF($I27&lt;0,-$I27,IF($I27&gt;9,$I27+2,11)))</f>
        <v>35</v>
      </c>
      <c r="AA27" s="103">
        <f>IF(ISBLANK($E27),0,IF($E27&gt;0,$E27,IF($E27&lt;-9,-$E27+2,11)))+IF(ISBLANK($F27),0,IF($F27&gt;0,$F27,IF($F27&lt;-9,-$F27+2,11)))+IF(ISBLANK($G27),0,IF($G27&gt;0,$G27,IF($G27&lt;-9,-$G27+2,11)))+IF(ISBLANK($H27),0,IF($H27&gt;0,$H27,IF($H27&lt;-9,-$H27+2,11)))+IF(ISBLANK($I27),0,IF($I27&gt;0,$I27,IF($I27&lt;-9,-$I27+2,11)))</f>
        <v>24</v>
      </c>
      <c r="AB27" s="103">
        <f>+AA27</f>
        <v>24</v>
      </c>
      <c r="AC27" s="103">
        <f>+Z27</f>
        <v>35</v>
      </c>
      <c r="AD27" s="54"/>
      <c r="AE27" s="54"/>
    </row>
    <row r="28" spans="1:31" x14ac:dyDescent="0.25">
      <c r="A28" s="87" t="s">
        <v>38</v>
      </c>
      <c r="B28" s="32" t="str">
        <f>B20</f>
        <v>Flo</v>
      </c>
      <c r="C28" s="32" t="str">
        <f>B22</f>
        <v>Benjamin</v>
      </c>
      <c r="D28" s="32">
        <v>6</v>
      </c>
      <c r="E28" s="105">
        <v>5</v>
      </c>
      <c r="F28" s="105">
        <v>5</v>
      </c>
      <c r="G28" s="105">
        <v>5</v>
      </c>
      <c r="H28" s="33"/>
      <c r="I28" s="34"/>
      <c r="J28" s="48">
        <f>IF(SUM($E28:$I28)=0,0,IF(COUNTIF($E28:$I28,"&gt;0")-COUNTIF($E28:$I28,"&lt;0")&gt;0,1,0))</f>
        <v>1</v>
      </c>
      <c r="K28" s="35"/>
      <c r="L28" s="105">
        <f>IF(SUM($E28:$I28)=0,0,IF(COUNTIF($E28:$I28,"&gt;0")-COUNTIF($E28:$I28,"&lt;0")&lt;0,1,0))</f>
        <v>0</v>
      </c>
      <c r="M28" s="95"/>
      <c r="O28" s="103">
        <f>COUNTIF($E28:$I28,"&gt;0")</f>
        <v>3</v>
      </c>
      <c r="P28" s="103">
        <f>COUNTIF($E28:$I28,"&lt;0")</f>
        <v>0</v>
      </c>
      <c r="Q28" s="54"/>
      <c r="R28" s="54"/>
      <c r="S28" s="103">
        <f>+P28</f>
        <v>0</v>
      </c>
      <c r="T28" s="103">
        <f>+O28</f>
        <v>3</v>
      </c>
      <c r="U28" s="54"/>
      <c r="V28" s="54"/>
      <c r="X28" s="103">
        <f>IF(ISBLANK($E28),0,IF($E28&lt;0,-$E28,IF($E28&gt;9,$E28+2,11)))+IF(ISBLANK($F28),0,IF($F28&lt;0,-$F28,IF($F28&gt;9,$F28+2,11)))+IF(ISBLANK($G28),0,IF($G28&lt;0,-$G28,IF($G28&gt;9,$G28+2,11)))+IF(ISBLANK($H28),0,IF($H28&lt;0,-$H28,IF($H28&gt;9,$H28+2,11)))+IF(ISBLANK($I28),0,IF($I28&lt;0,-$I28,IF($I28&gt;9,$I28+2,11)))</f>
        <v>33</v>
      </c>
      <c r="Y28" s="103">
        <f>IF(ISBLANK($E28),0,IF($E28&gt;0,$E28,IF($E28&lt;-9,-$E28+2,11)))+IF(ISBLANK($F28),0,IF($F28&gt;0,$F28,IF($F28&lt;-9,-$F28+2,11)))+IF(ISBLANK($G28),0,IF($G28&gt;0,$G28,IF($G28&lt;-9,-$G28+2,11)))+IF(ISBLANK($H28),0,IF($H28&gt;0,$H28,IF($H28&lt;-9,-$H28+2,11)))+IF(ISBLANK($I28),0,IF($I28&gt;0,$I28,IF($I28&lt;-9,-$I28+2,11)))</f>
        <v>15</v>
      </c>
      <c r="Z28" s="54"/>
      <c r="AA28" s="54"/>
      <c r="AB28" s="103">
        <f>+Y28</f>
        <v>15</v>
      </c>
      <c r="AC28" s="103">
        <f>+X28</f>
        <v>33</v>
      </c>
      <c r="AD28" s="54"/>
      <c r="AE28" s="54"/>
    </row>
    <row r="29" spans="1:31" x14ac:dyDescent="0.25">
      <c r="A29" s="87" t="s">
        <v>39</v>
      </c>
      <c r="B29" s="32" t="str">
        <f>B21</f>
        <v>Maxime</v>
      </c>
      <c r="C29" s="32" t="str">
        <f>B23</f>
        <v>Jules</v>
      </c>
      <c r="D29" s="32">
        <v>6</v>
      </c>
      <c r="E29" s="105">
        <v>2</v>
      </c>
      <c r="F29" s="105">
        <v>4</v>
      </c>
      <c r="G29" s="105">
        <v>2</v>
      </c>
      <c r="H29" s="33"/>
      <c r="I29" s="34"/>
      <c r="J29" s="94"/>
      <c r="K29" s="105">
        <f>IF(SUM($E29:$I29)=0,0,IF(COUNTIF($E29:$I29,"&gt;0")-COUNTIF($E29:$I29,"&lt;0")&gt;0,1,0))</f>
        <v>1</v>
      </c>
      <c r="L29" s="35"/>
      <c r="M29" s="34">
        <f>IF(SUM($E29:$I29)=0,0,IF(COUNTIF($E29:$I29,"&gt;0")-COUNTIF($E29:$I29,"&lt;0")&lt;0,1,0))</f>
        <v>0</v>
      </c>
      <c r="O29" s="54"/>
      <c r="P29" s="54"/>
      <c r="Q29" s="103">
        <f>COUNTIF($E29:$I29,"&gt;0")</f>
        <v>3</v>
      </c>
      <c r="R29" s="103">
        <f>COUNTIF($E29:$I29,"&lt;0")</f>
        <v>0</v>
      </c>
      <c r="S29" s="54"/>
      <c r="T29" s="54"/>
      <c r="U29" s="103">
        <f>+R29</f>
        <v>0</v>
      </c>
      <c r="V29" s="103">
        <f>+Q29</f>
        <v>3</v>
      </c>
      <c r="X29" s="54"/>
      <c r="Y29" s="54"/>
      <c r="Z29" s="103">
        <f>IF(ISBLANK($E29),0,IF($E29&lt;0,-$E29,IF($E29&gt;9,$E29+2,11)))+IF(ISBLANK($F29),0,IF($F29&lt;0,-$F29,IF($F29&gt;9,$F29+2,11)))+IF(ISBLANK($G29),0,IF($G29&lt;0,-$G29,IF($G29&gt;9,$G29+2,11)))+IF(ISBLANK($H29),0,IF($H29&lt;0,-$H29,IF($H29&gt;9,$H29+2,11)))+IF(ISBLANK($I29),0,IF($I29&lt;0,-$I29,IF($I29&gt;9,$I29+2,11)))</f>
        <v>33</v>
      </c>
      <c r="AA29" s="103">
        <f>IF(ISBLANK($E29),0,IF($E29&gt;0,$E29,IF($E29&lt;-9,-$E29+2,11)))+IF(ISBLANK($F29),0,IF($F29&gt;0,$F29,IF($F29&lt;-9,-$F29+2,11)))+IF(ISBLANK($G29),0,IF($G29&gt;0,$G29,IF($G29&lt;-9,-$G29+2,11)))+IF(ISBLANK($H29),0,IF($H29&gt;0,$H29,IF($H29&lt;-9,-$H29+2,11)))+IF(ISBLANK($I29),0,IF($I29&gt;0,$I29,IF($I29&lt;-9,-$I29+2,11)))</f>
        <v>8</v>
      </c>
      <c r="AB29" s="54"/>
      <c r="AC29" s="54"/>
      <c r="AD29" s="103">
        <f>+AA29</f>
        <v>8</v>
      </c>
      <c r="AE29" s="103">
        <f>+Z29</f>
        <v>33</v>
      </c>
    </row>
    <row r="30" spans="1:31" x14ac:dyDescent="0.25">
      <c r="A30" s="87" t="s">
        <v>40</v>
      </c>
      <c r="B30" s="32" t="str">
        <f>B20</f>
        <v>Flo</v>
      </c>
      <c r="C30" s="32" t="str">
        <f>B21</f>
        <v>Maxime</v>
      </c>
      <c r="D30" s="32"/>
      <c r="E30" s="105">
        <v>5</v>
      </c>
      <c r="F30" s="105">
        <v>-6</v>
      </c>
      <c r="G30" s="105">
        <v>-8</v>
      </c>
      <c r="H30" s="33">
        <v>8</v>
      </c>
      <c r="I30" s="34">
        <v>13</v>
      </c>
      <c r="J30" s="48">
        <f>IF(SUM($E30:$I30)=0,0,IF(COUNTIF($E30:$I30,"&gt;0")-COUNTIF($E30:$I30,"&lt;0")&gt;0,1,0))</f>
        <v>1</v>
      </c>
      <c r="K30" s="105">
        <f>IF(SUM($E30:$I30)=0,0,IF(COUNTIF($E30:$I30,"&gt;0")-COUNTIF($E30:$I30,"&lt;0")&lt;0,1,0))</f>
        <v>0</v>
      </c>
      <c r="L30" s="35"/>
      <c r="M30" s="95"/>
      <c r="O30" s="103">
        <f>COUNTIF($E30:$I30,"&gt;0")</f>
        <v>3</v>
      </c>
      <c r="P30" s="103">
        <f>COUNTIF($E30:$I30,"&lt;0")</f>
        <v>2</v>
      </c>
      <c r="Q30" s="103">
        <f>+P30</f>
        <v>2</v>
      </c>
      <c r="R30" s="103">
        <f>+O30</f>
        <v>3</v>
      </c>
      <c r="S30" s="54"/>
      <c r="T30" s="54"/>
      <c r="U30" s="54"/>
      <c r="V30" s="54"/>
      <c r="X30" s="103">
        <f>IF(ISBLANK($E30),0,IF($E30&lt;0,-$E30,IF($E30&gt;9,$E30+2,11)))+IF(ISBLANK($F30),0,IF($F30&lt;0,-$F30,IF($F30&gt;9,$F30+2,11)))+IF(ISBLANK($G30),0,IF($G30&lt;0,-$G30,IF($G30&gt;9,$G30+2,11)))+IF(ISBLANK($H30),0,IF($H30&lt;0,-$H30,IF($H30&gt;9,$H30+2,11)))+IF(ISBLANK($I30),0,IF($I30&lt;0,-$I30,IF($I30&gt;9,$I30+2,11)))</f>
        <v>51</v>
      </c>
      <c r="Y30" s="103">
        <f>IF(ISBLANK($E30),0,IF($E30&gt;0,$E30,IF($E30&lt;-9,-$E30+2,11)))+IF(ISBLANK($F30),0,IF($F30&gt;0,$F30,IF($F30&lt;-9,-$F30+2,11)))+IF(ISBLANK($G30),0,IF($G30&gt;0,$G30,IF($G30&lt;-9,-$G30+2,11)))+IF(ISBLANK($H30),0,IF($H30&gt;0,$H30,IF($H30&lt;-9,-$H30+2,11)))+IF(ISBLANK($I30),0,IF($I30&gt;0,$I30,IF($I30&lt;-9,-$I30+2,11)))</f>
        <v>48</v>
      </c>
      <c r="Z30" s="103">
        <f>+Y30</f>
        <v>48</v>
      </c>
      <c r="AA30" s="103">
        <f>+X30</f>
        <v>51</v>
      </c>
      <c r="AB30" s="54"/>
      <c r="AC30" s="54"/>
      <c r="AD30" s="54"/>
      <c r="AE30" s="54"/>
    </row>
    <row r="31" spans="1:31" ht="16.5" thickBot="1" x14ac:dyDescent="0.3">
      <c r="A31" s="88" t="s">
        <v>41</v>
      </c>
      <c r="B31" s="89" t="str">
        <f>B22</f>
        <v>Benjamin</v>
      </c>
      <c r="C31" s="89" t="str">
        <f>B23</f>
        <v>Jules</v>
      </c>
      <c r="D31" s="89">
        <v>6</v>
      </c>
      <c r="E31" s="90"/>
      <c r="F31" s="90"/>
      <c r="G31" s="90"/>
      <c r="H31" s="37"/>
      <c r="I31" s="38"/>
      <c r="J31" s="96"/>
      <c r="K31" s="97"/>
      <c r="L31" s="90">
        <f>IF(SUM($E31:$I31)=0,0,IF(COUNTIF($E31:$I31,"&gt;0")-COUNTIF($E31:$I31,"&lt;0")&gt;0,1,0))</f>
        <v>0</v>
      </c>
      <c r="M31" s="38">
        <f>IF(SUM($E31:$I31)=0,0,IF(COUNTIF($E31:$I31,"&gt;0")-COUNTIF($E31:$I31,"&lt;0")&lt;0,1,0))</f>
        <v>0</v>
      </c>
      <c r="O31" s="54"/>
      <c r="P31" s="54"/>
      <c r="Q31" s="54"/>
      <c r="R31" s="54"/>
      <c r="S31" s="103">
        <f>COUNTIF($E31:$I31,"&gt;0")</f>
        <v>0</v>
      </c>
      <c r="T31" s="103">
        <f>COUNTIF($E31:$I31,"&lt;0")</f>
        <v>0</v>
      </c>
      <c r="U31" s="103">
        <f>+T31</f>
        <v>0</v>
      </c>
      <c r="V31" s="103">
        <f>+S31</f>
        <v>0</v>
      </c>
      <c r="X31" s="54"/>
      <c r="Y31" s="54"/>
      <c r="Z31" s="54"/>
      <c r="AA31" s="54"/>
      <c r="AB31" s="103">
        <f>IF(ISBLANK($E31),0,IF($E31&lt;0,-$E31,IF($E31&gt;9,$E31+2,11)))+IF(ISBLANK($F31),0,IF($F31&lt;0,-$F31,IF($F31&gt;9,$F31+2,11)))+IF(ISBLANK($G31),0,IF($G31&lt;0,-$G31,IF($G31&gt;9,$G31+2,11)))+IF(ISBLANK($H31),0,IF($H31&lt;0,-$H31,IF($H31&gt;9,$H31+2,11)))+IF(ISBLANK($I31),0,IF($I31&lt;0,-$I31,IF($I31&gt;9,$I31+2,11)))</f>
        <v>0</v>
      </c>
      <c r="AC31" s="103">
        <f>IF(ISBLANK($E31),0,IF($E31&gt;0,$E31,IF($E31&lt;-9,-$E31+2,11)))+IF(ISBLANK($F31),0,IF($F31&gt;0,$F31,IF($F31&lt;-9,-$F31+2,11)))+IF(ISBLANK($G31),0,IF($G31&gt;0,$G31,IF($G31&lt;-9,-$G31+2,11)))+IF(ISBLANK($H31),0,IF($H31&gt;0,$H31,IF($H31&lt;-9,-$H31+2,11)))+IF(ISBLANK($I31),0,IF($I31&gt;0,$I31,IF($I31&lt;-9,-$I31+2,11)))</f>
        <v>0</v>
      </c>
      <c r="AD31" s="103">
        <f>+AC31</f>
        <v>0</v>
      </c>
      <c r="AE31" s="103">
        <f>+AB31</f>
        <v>0</v>
      </c>
    </row>
    <row r="32" spans="1:31" ht="16.5" thickBot="1" x14ac:dyDescent="0.3">
      <c r="A32" s="31"/>
      <c r="B32" s="28"/>
      <c r="C32" s="29"/>
      <c r="D32" s="29"/>
      <c r="E32" s="29"/>
      <c r="F32" s="29"/>
      <c r="G32" s="29"/>
      <c r="H32" s="39"/>
      <c r="I32" s="40" t="s">
        <v>42</v>
      </c>
      <c r="J32" s="41">
        <f>SUM(J26:J31)</f>
        <v>3</v>
      </c>
      <c r="K32" s="41">
        <f>SUM(K26:K31)</f>
        <v>2</v>
      </c>
      <c r="L32" s="41">
        <f>SUM(L26:L31)</f>
        <v>0</v>
      </c>
      <c r="M32" s="41">
        <f>SUM(M26:M31)</f>
        <v>0</v>
      </c>
      <c r="O32" s="103">
        <f t="shared" ref="O32:V32" si="2">SUM(O26:O31)</f>
        <v>9</v>
      </c>
      <c r="P32" s="103">
        <f t="shared" si="2"/>
        <v>2</v>
      </c>
      <c r="Q32" s="103">
        <f t="shared" si="2"/>
        <v>8</v>
      </c>
      <c r="R32" s="103">
        <f t="shared" si="2"/>
        <v>3</v>
      </c>
      <c r="S32" s="103">
        <f t="shared" si="2"/>
        <v>0</v>
      </c>
      <c r="T32" s="103">
        <f t="shared" si="2"/>
        <v>6</v>
      </c>
      <c r="U32" s="103">
        <f t="shared" si="2"/>
        <v>0</v>
      </c>
      <c r="V32" s="103">
        <f t="shared" si="2"/>
        <v>6</v>
      </c>
      <c r="X32" s="103">
        <f t="shared" ref="X32:AE32" si="3">SUM(X26:X31)</f>
        <v>117</v>
      </c>
      <c r="Y32" s="103">
        <f t="shared" si="3"/>
        <v>81</v>
      </c>
      <c r="Z32" s="103">
        <f t="shared" si="3"/>
        <v>116</v>
      </c>
      <c r="AA32" s="103">
        <f t="shared" si="3"/>
        <v>83</v>
      </c>
      <c r="AB32" s="103">
        <f t="shared" si="3"/>
        <v>39</v>
      </c>
      <c r="AC32" s="103">
        <f t="shared" si="3"/>
        <v>68</v>
      </c>
      <c r="AD32" s="103">
        <f t="shared" si="3"/>
        <v>26</v>
      </c>
      <c r="AE32" s="103">
        <f t="shared" si="3"/>
        <v>66</v>
      </c>
    </row>
    <row r="33" spans="1:31" x14ac:dyDescent="0.25">
      <c r="A33" s="31"/>
      <c r="B33" s="28"/>
      <c r="C33" s="29"/>
      <c r="D33" s="29"/>
      <c r="E33" s="29"/>
      <c r="F33" s="29"/>
      <c r="G33" s="29"/>
      <c r="H33" s="29"/>
      <c r="I33" s="39" t="s">
        <v>31</v>
      </c>
      <c r="J33" s="104">
        <v>1</v>
      </c>
      <c r="K33" s="104">
        <v>2</v>
      </c>
      <c r="L33" s="104">
        <v>4</v>
      </c>
      <c r="M33" s="104">
        <v>3</v>
      </c>
      <c r="O33" s="128">
        <f>IFERROR(O32/(O32+P32),0)</f>
        <v>0.81818181818181823</v>
      </c>
      <c r="P33" s="128"/>
      <c r="Q33" s="128">
        <f>IFERROR(Q32/(Q32+R32),0)</f>
        <v>0.72727272727272729</v>
      </c>
      <c r="R33" s="128"/>
      <c r="S33" s="128">
        <f>IFERROR(S32/(S32+T32),0)</f>
        <v>0</v>
      </c>
      <c r="T33" s="128"/>
      <c r="U33" s="128">
        <f>IFERROR(U32/(U32+V32),0)</f>
        <v>0</v>
      </c>
      <c r="V33" s="128"/>
      <c r="X33" s="128">
        <f>IFERROR(X32/(X32+Y32),0)</f>
        <v>0.59090909090909094</v>
      </c>
      <c r="Y33" s="128"/>
      <c r="Z33" s="128">
        <f>IFERROR(Z32/(Z32+AA32),0)</f>
        <v>0.58291457286432158</v>
      </c>
      <c r="AA33" s="128"/>
      <c r="AB33" s="128">
        <f>IFERROR(AB32/(AB32+AC32),0)</f>
        <v>0.3644859813084112</v>
      </c>
      <c r="AC33" s="128"/>
      <c r="AD33" s="128">
        <f>IFERROR(AD32/(AD32+AE32),0)</f>
        <v>0.28260869565217389</v>
      </c>
      <c r="AE33" s="128"/>
    </row>
    <row r="34" spans="1:3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3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</sheetData>
  <mergeCells count="46">
    <mergeCell ref="B19:C19"/>
    <mergeCell ref="I1:L3"/>
    <mergeCell ref="I18:L20"/>
    <mergeCell ref="B23:C23"/>
    <mergeCell ref="E25:I25"/>
    <mergeCell ref="E8:I8"/>
    <mergeCell ref="B20:C20"/>
    <mergeCell ref="B21:C21"/>
    <mergeCell ref="B22:C22"/>
    <mergeCell ref="B3:C3"/>
    <mergeCell ref="B4:C4"/>
    <mergeCell ref="B5:C5"/>
    <mergeCell ref="B6:C6"/>
    <mergeCell ref="B2:C2"/>
    <mergeCell ref="O7:P7"/>
    <mergeCell ref="Q7:R7"/>
    <mergeCell ref="S7:T7"/>
    <mergeCell ref="U7:V7"/>
    <mergeCell ref="O16:P16"/>
    <mergeCell ref="Q16:R16"/>
    <mergeCell ref="S16:T16"/>
    <mergeCell ref="U16:V16"/>
    <mergeCell ref="O24:P24"/>
    <mergeCell ref="Q24:R24"/>
    <mergeCell ref="S24:T24"/>
    <mergeCell ref="U24:V24"/>
    <mergeCell ref="O33:P33"/>
    <mergeCell ref="Q33:R33"/>
    <mergeCell ref="S33:T33"/>
    <mergeCell ref="U33:V33"/>
    <mergeCell ref="X7:Y7"/>
    <mergeCell ref="Z7:AA7"/>
    <mergeCell ref="AB7:AC7"/>
    <mergeCell ref="AD7:AE7"/>
    <mergeCell ref="X16:Y16"/>
    <mergeCell ref="Z16:AA16"/>
    <mergeCell ref="AB16:AC16"/>
    <mergeCell ref="AD16:AE16"/>
    <mergeCell ref="X24:Y24"/>
    <mergeCell ref="Z24:AA24"/>
    <mergeCell ref="AB24:AC24"/>
    <mergeCell ref="AD24:AE24"/>
    <mergeCell ref="X33:Y33"/>
    <mergeCell ref="Z33:AA33"/>
    <mergeCell ref="AB33:AC33"/>
    <mergeCell ref="AD33:AE33"/>
  </mergeCells>
  <phoneticPr fontId="5" type="noConversion"/>
  <printOptions horizontalCentered="1" verticalCentered="1"/>
  <pageMargins left="0.59" right="0.59" top="0.98425196850393704" bottom="0.98" header="0.5" footer="0.5"/>
  <pageSetup paperSize="9" scale="63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ACEE2-80BD-4C82-8D6E-80E143B05099}">
  <dimension ref="A1:K6"/>
  <sheetViews>
    <sheetView workbookViewId="0">
      <selection activeCell="H8" sqref="H8"/>
    </sheetView>
  </sheetViews>
  <sheetFormatPr baseColWidth="10" defaultRowHeight="15.75" x14ac:dyDescent="0.25"/>
  <sheetData>
    <row r="1" spans="1:11" x14ac:dyDescent="0.25">
      <c r="A1" s="107" t="s">
        <v>76</v>
      </c>
      <c r="B1" s="107" t="str">
        <f>VLOOKUP(INDEX('Poules E - F'!$J$8:$M$8,MATCH(3,'Poules E - F'!$J$16:$M$16,0)),'Poules E - F'!$A$3:$C$6,2,FALSE)</f>
        <v>Axel</v>
      </c>
      <c r="C1" s="107">
        <f>INDEX('Poules E - F'!$J$15:$M$15,MATCH(3,'Poules E - F'!$J$16:$M$16,0))</f>
        <v>0</v>
      </c>
      <c r="D1" s="64">
        <f>HLOOKUP(INDEX('Poules E - F'!$J$8:$M$8,MATCH(3,'Poules E - F'!$J$16:$M$16,0)),'Poules E - F'!$O$7:$V$16,10,FALSE)</f>
        <v>0</v>
      </c>
      <c r="E1" s="64">
        <f>HLOOKUP(INDEX('Poules E - F'!$J$8:$M$8,MATCH(3,'Poules E - F'!$J$16:$M$16,0)),'Poules E - F'!$X$7:$AE$16,10,FALSE)</f>
        <v>0.3125</v>
      </c>
      <c r="G1" s="107" t="s">
        <v>72</v>
      </c>
      <c r="H1" s="107" t="str">
        <f>VLOOKUP(INDEX('Poules A - B'!$J$25:$M$25,MATCH(3,'Poules A - B'!$J$33:$M$33,0)),'Poules A - B'!$A$20:$C$23,2,FALSE)</f>
        <v>Stephane</v>
      </c>
      <c r="I1" s="107">
        <f>INDEX('Poules A - B'!$J$32:$M$32,MATCH(3,'Poules A - B'!$J$33:$M$33,0))</f>
        <v>0</v>
      </c>
      <c r="J1" s="64">
        <f>HLOOKUP(INDEX('Poules A - B'!$J$25:$M$25,MATCH(3,'Poules A - B'!$J$33:$M$33,0)),'Poules A - B'!$O$24:$V$33,10,FALSE)</f>
        <v>0.33333333333333331</v>
      </c>
      <c r="K1" s="64">
        <f>HLOOKUP(INDEX('Poules A - B'!$J$25:$M$25,MATCH(3,'Poules A - B'!$J$33:$M$33,0)),'Poules A - B'!$X$24:$AE$33,10,FALSE)</f>
        <v>0.44</v>
      </c>
    </row>
    <row r="2" spans="1:11" x14ac:dyDescent="0.25">
      <c r="A2" s="107" t="s">
        <v>69</v>
      </c>
      <c r="B2" s="107" t="str">
        <f>VLOOKUP(INDEX('Poules E - F'!$J$25:$M$25,MATCH(3,'Poules E - F'!$J$33:$M$33,0)),'Poules E - F'!$A$20:$C$23,2,FALSE)</f>
        <v>Jules</v>
      </c>
      <c r="C2" s="107">
        <f>INDEX('Poules E - F'!$J$32:$M$32,MATCH(3,'Poules E - F'!$J$33:$M$33,0))</f>
        <v>0</v>
      </c>
      <c r="D2" s="64">
        <f>HLOOKUP(INDEX('Poules E - F'!$J$25:$M$25,MATCH(3,'Poules E - F'!$J$33:$M$33,0)),'Poules E - F'!$O$24:$V$33,10,FALSE)</f>
        <v>0</v>
      </c>
      <c r="E2" s="64">
        <f>HLOOKUP(INDEX('Poules E - F'!$J$25:$M$25,MATCH(3,'Poules E - F'!$J$33:$M$33,0)),'Poules E - F'!$X$24:$AE$33,10,FALSE)</f>
        <v>0.28260869565217389</v>
      </c>
      <c r="G2" s="107" t="s">
        <v>78</v>
      </c>
      <c r="H2" s="107" t="str">
        <f>VLOOKUP(INDEX('Poules C - D'!$J$25:$M$25,MATCH(3,'Poules C - D'!$J$33:$M$33,0)),'Poules C - D'!$A$20:$C$23,2,FALSE)</f>
        <v>Eric</v>
      </c>
      <c r="I2" s="107">
        <f>INDEX('Poules C - D'!$J$32:$M$32,MATCH(3,'Poules C - D'!$J$33:$M$33,0))</f>
        <v>0</v>
      </c>
      <c r="J2" s="64">
        <f>HLOOKUP(INDEX('Poules C - D'!$J$25:$M$25,MATCH(3,'Poules C - D'!$J$33:$M$33,0)),'Poules C - D'!$O$24:$V$33,10,FALSE)</f>
        <v>0.25</v>
      </c>
      <c r="K2" s="64">
        <f>HLOOKUP(INDEX('Poules C - D'!$J$25:$M$25,MATCH(3,'Poules C - D'!$J$33:$M$33,0)),'Poules C - D'!$X$24:$AE$33,10,FALSE)</f>
        <v>0.4370860927152318</v>
      </c>
    </row>
    <row r="3" spans="1:11" x14ac:dyDescent="0.25">
      <c r="A3" s="107" t="s">
        <v>72</v>
      </c>
      <c r="B3" s="107" t="str">
        <f>VLOOKUP(INDEX('Poules A - B'!$J$25:$M$25,MATCH(3,'Poules A - B'!$J$33:$M$33,0)),'Poules A - B'!$A$20:$C$23,2,FALSE)</f>
        <v>Stephane</v>
      </c>
      <c r="C3" s="107">
        <f>INDEX('Poules A - B'!$J$32:$M$32,MATCH(3,'Poules A - B'!$J$33:$M$33,0))</f>
        <v>0</v>
      </c>
      <c r="D3" s="64">
        <f>HLOOKUP(INDEX('Poules A - B'!$J$25:$M$25,MATCH(3,'Poules A - B'!$J$33:$M$33,0)),'Poules A - B'!$O$24:$V$33,10,FALSE)</f>
        <v>0.33333333333333331</v>
      </c>
      <c r="E3" s="64">
        <f>HLOOKUP(INDEX('Poules A - B'!$J$25:$M$25,MATCH(3,'Poules A - B'!$J$33:$M$33,0)),'Poules A - B'!$X$24:$AE$33,10,FALSE)</f>
        <v>0.44</v>
      </c>
      <c r="G3" s="107" t="s">
        <v>73</v>
      </c>
      <c r="H3" s="107" t="str">
        <f>VLOOKUP(INDEX('Poules A - B'!$J$8:$M$8,MATCH(3,'Poules A - B'!$J$16:$M$16,0)),'Poules A - B'!$A$3:$C$6,2,FALSE)</f>
        <v>SebAZ</v>
      </c>
      <c r="I3" s="107">
        <f>INDEX('Poules A - B'!$J$15:$M$15,MATCH(3,'Poules A - B'!$J$16:$M$16,0))</f>
        <v>0</v>
      </c>
      <c r="J3" s="64">
        <f>HLOOKUP(INDEX('Poules A - B'!$J$8:$M$8,MATCH(3,'Poules A - B'!$J$16:$M$16,0)),'Poules A - B'!$O$7:$V$16,10,FALSE)</f>
        <v>0.14285714285714285</v>
      </c>
      <c r="K3" s="64">
        <f>HLOOKUP(INDEX('Poules A - B'!$J$8:$M$8,MATCH(3,'Poules A - B'!$J$16:$M$16,0)),'Poules A - B'!$X$7:$AE$16,10,FALSE)</f>
        <v>0.40740740740740738</v>
      </c>
    </row>
    <row r="4" spans="1:11" x14ac:dyDescent="0.25">
      <c r="A4" s="107" t="s">
        <v>78</v>
      </c>
      <c r="B4" s="107" t="str">
        <f>VLOOKUP(INDEX('Poules C - D'!$J$25:$M$25,MATCH(3,'Poules C - D'!$J$33:$M$33,0)),'Poules C - D'!$A$20:$C$23,2,FALSE)</f>
        <v>Eric</v>
      </c>
      <c r="C4" s="107">
        <f>INDEX('Poules C - D'!$J$32:$M$32,MATCH(3,'Poules C - D'!$J$33:$M$33,0))</f>
        <v>0</v>
      </c>
      <c r="D4" s="64">
        <f>HLOOKUP(INDEX('Poules C - D'!$J$25:$M$25,MATCH(3,'Poules C - D'!$J$33:$M$33,0)),'Poules C - D'!$O$24:$V$33,10,FALSE)</f>
        <v>0.25</v>
      </c>
      <c r="E4" s="64">
        <f>HLOOKUP(INDEX('Poules C - D'!$J$25:$M$25,MATCH(3,'Poules C - D'!$J$33:$M$33,0)),'Poules C - D'!$X$24:$AE$33,10,FALSE)</f>
        <v>0.4370860927152318</v>
      </c>
      <c r="G4" s="107" t="s">
        <v>67</v>
      </c>
      <c r="H4" s="107" t="str">
        <f>VLOOKUP(INDEX('Poules C - D'!$J$8:$M$8,MATCH(3,'Poules C - D'!$J$16:$M$16,0)),'Poules C - D'!$A$3:$C$6,2,FALSE)</f>
        <v>Romain</v>
      </c>
      <c r="I4" s="107">
        <f>INDEX('Poules C - D'!$J$15:$M$15,MATCH(3,'Poules C - D'!$J$16:$M$16,0))</f>
        <v>0</v>
      </c>
      <c r="J4" s="64">
        <f>HLOOKUP(INDEX('Poules C - D'!$J$8:$M$8,MATCH(3,'Poules C - D'!$J$16:$M$16,0)),'Poules C - D'!$O$7:$V$16,10,FALSE)</f>
        <v>0</v>
      </c>
      <c r="K4" s="64">
        <f>HLOOKUP(INDEX('Poules C - D'!$J$8:$M$8,MATCH(3,'Poules C - D'!$J$16:$M$16,0)),'Poules C - D'!$X$7:$AE$16,10,FALSE)</f>
        <v>0.36607142857142855</v>
      </c>
    </row>
    <row r="5" spans="1:11" x14ac:dyDescent="0.25">
      <c r="A5" s="107" t="s">
        <v>73</v>
      </c>
      <c r="B5" s="107" t="str">
        <f>VLOOKUP(INDEX('Poules A - B'!$J$8:$M$8,MATCH(3,'Poules A - B'!$J$16:$M$16,0)),'Poules A - B'!$A$3:$C$6,2,FALSE)</f>
        <v>SebAZ</v>
      </c>
      <c r="C5" s="107">
        <f>INDEX('Poules A - B'!$J$15:$M$15,MATCH(3,'Poules A - B'!$J$16:$M$16,0))</f>
        <v>0</v>
      </c>
      <c r="D5" s="64">
        <f>HLOOKUP(INDEX('Poules A - B'!$J$8:$M$8,MATCH(3,'Poules A - B'!$J$16:$M$16,0)),'Poules A - B'!$O$7:$V$16,10,FALSE)</f>
        <v>0.14285714285714285</v>
      </c>
      <c r="E5" s="64">
        <f>HLOOKUP(INDEX('Poules A - B'!$J$8:$M$8,MATCH(3,'Poules A - B'!$J$16:$M$16,0)),'Poules A - B'!$X$7:$AE$16,10,FALSE)</f>
        <v>0.40740740740740738</v>
      </c>
      <c r="G5" s="107" t="s">
        <v>76</v>
      </c>
      <c r="H5" s="107" t="str">
        <f>VLOOKUP(INDEX('Poules E - F'!$J$8:$M$8,MATCH(3,'Poules E - F'!$J$16:$M$16,0)),'Poules E - F'!$A$3:$C$6,2,FALSE)</f>
        <v>Axel</v>
      </c>
      <c r="I5" s="107">
        <f>INDEX('Poules E - F'!$J$15:$M$15,MATCH(3,'Poules E - F'!$J$16:$M$16,0))</f>
        <v>0</v>
      </c>
      <c r="J5" s="64">
        <f>HLOOKUP(INDEX('Poules E - F'!$J$8:$M$8,MATCH(3,'Poules E - F'!$J$16:$M$16,0)),'Poules E - F'!$O$7:$V$16,10,FALSE)</f>
        <v>0</v>
      </c>
      <c r="K5" s="64">
        <f>HLOOKUP(INDEX('Poules E - F'!$J$8:$M$8,MATCH(3,'Poules E - F'!$J$16:$M$16,0)),'Poules E - F'!$X$7:$AE$16,10,FALSE)</f>
        <v>0.3125</v>
      </c>
    </row>
    <row r="6" spans="1:11" x14ac:dyDescent="0.25">
      <c r="A6" s="107" t="s">
        <v>67</v>
      </c>
      <c r="B6" s="107" t="str">
        <f>VLOOKUP(INDEX('Poules C - D'!$J$8:$M$8,MATCH(3,'Poules C - D'!$J$16:$M$16,0)),'Poules C - D'!$A$3:$C$6,2,FALSE)</f>
        <v>Romain</v>
      </c>
      <c r="C6" s="107">
        <f>INDEX('Poules C - D'!$J$15:$M$15,MATCH(3,'Poules C - D'!$J$16:$M$16,0))</f>
        <v>0</v>
      </c>
      <c r="D6" s="64">
        <f>HLOOKUP(INDEX('Poules C - D'!$J$8:$M$8,MATCH(3,'Poules C - D'!$J$16:$M$16,0)),'Poules C - D'!$O$7:$V$16,10,FALSE)</f>
        <v>0</v>
      </c>
      <c r="E6" s="64">
        <f>HLOOKUP(INDEX('Poules C - D'!$J$8:$M$8,MATCH(3,'Poules C - D'!$J$16:$M$16,0)),'Poules C - D'!$X$7:$AE$16,10,FALSE)</f>
        <v>0.36607142857142855</v>
      </c>
      <c r="G6" s="107" t="s">
        <v>69</v>
      </c>
      <c r="H6" s="107" t="str">
        <f>VLOOKUP(INDEX('Poules E - F'!$J$25:$M$25,MATCH(3,'Poules E - F'!$J$33:$M$33,0)),'Poules E - F'!$A$20:$C$23,2,FALSE)</f>
        <v>Jules</v>
      </c>
      <c r="I6" s="107">
        <f>INDEX('Poules E - F'!$J$32:$M$32,MATCH(3,'Poules E - F'!$J$33:$M$33,0))</f>
        <v>0</v>
      </c>
      <c r="J6" s="64">
        <f>HLOOKUP(INDEX('Poules E - F'!$J$25:$M$25,MATCH(3,'Poules E - F'!$J$33:$M$33,0)),'Poules E - F'!$O$24:$V$33,10,FALSE)</f>
        <v>0</v>
      </c>
      <c r="K6" s="64">
        <f>HLOOKUP(INDEX('Poules E - F'!$J$25:$M$25,MATCH(3,'Poules E - F'!$J$33:$M$33,0)),'Poules E - F'!$X$24:$AE$33,10,FALSE)</f>
        <v>0.28260869565217389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Tableau</vt:lpstr>
      <vt:lpstr>Poules A - B</vt:lpstr>
      <vt:lpstr>Poules C - D</vt:lpstr>
      <vt:lpstr>Poules E - F</vt:lpstr>
      <vt:lpstr>Feuil1</vt:lpstr>
      <vt:lpstr>Classement_3e</vt:lpstr>
      <vt:lpstr>Pct_pts_3e</vt:lpstr>
      <vt:lpstr>Pct_sets_3e</vt:lpstr>
      <vt:lpstr>Pts_3e</vt:lpstr>
      <vt:lpstr>'Poules A - B'!Zone_d_impression</vt:lpstr>
      <vt:lpstr>'Poules C - D'!Zone_d_impression</vt:lpstr>
      <vt:lpstr>'Poules E - F'!Zone_d_impression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 Thorez</dc:creator>
  <cp:lastModifiedBy>ZaN</cp:lastModifiedBy>
  <cp:lastPrinted>2018-04-17T13:33:57Z</cp:lastPrinted>
  <dcterms:created xsi:type="dcterms:W3CDTF">2017-03-24T11:30:03Z</dcterms:created>
  <dcterms:modified xsi:type="dcterms:W3CDTF">2022-06-12T18:34:29Z</dcterms:modified>
</cp:coreProperties>
</file>