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29040" windowHeight="15855" tabRatio="500" activeTab="0"/>
  </bookViews>
  <sheets>
    <sheet name="Tableau" sheetId="1" r:id="rId1"/>
    <sheet name="Poules" sheetId="2" r:id="rId2"/>
  </sheets>
  <definedNames>
    <definedName name="_xlnm.Print_Area" localSheetId="1">'Poules'!$A$1:$M$16</definedName>
    <definedName name="_xlnm.Print_Area" localSheetId="0">'Tableau'!#REF!</definedName>
  </definedNames>
  <calcPr fullCalcOnLoad="1"/>
</workbook>
</file>

<file path=xl/sharedStrings.xml><?xml version="1.0" encoding="utf-8"?>
<sst xmlns="http://schemas.openxmlformats.org/spreadsheetml/2006/main" count="103" uniqueCount="54">
  <si>
    <t>NOM Prénom</t>
  </si>
  <si>
    <t>Rang</t>
  </si>
  <si>
    <t>Poule A</t>
  </si>
  <si>
    <t>Poule B</t>
  </si>
  <si>
    <t>1/2 F</t>
  </si>
  <si>
    <t>Finale</t>
  </si>
  <si>
    <t>3 / 4</t>
  </si>
  <si>
    <t>5 / 6</t>
  </si>
  <si>
    <t>7 / 8</t>
  </si>
  <si>
    <t>G</t>
  </si>
  <si>
    <t>P</t>
  </si>
  <si>
    <t>Classement final</t>
  </si>
  <si>
    <t>Class.</t>
  </si>
  <si>
    <t>POULE</t>
  </si>
  <si>
    <t>A</t>
  </si>
  <si>
    <t>Classement</t>
  </si>
  <si>
    <t>TABLE</t>
  </si>
  <si>
    <t>1 pour victoire - 0 pour défaite</t>
  </si>
  <si>
    <t>Nom Prénom</t>
  </si>
  <si>
    <t>Scores</t>
  </si>
  <si>
    <t>1 contre 4</t>
  </si>
  <si>
    <t>2 contre 3</t>
  </si>
  <si>
    <t>1 contre 3</t>
  </si>
  <si>
    <t>2 contre 4</t>
  </si>
  <si>
    <t>1 contre 2</t>
  </si>
  <si>
    <t>3 contre 4</t>
  </si>
  <si>
    <t>Total</t>
  </si>
  <si>
    <t>B</t>
  </si>
  <si>
    <t>Clt</t>
  </si>
  <si>
    <t>Pos</t>
  </si>
  <si>
    <t>1 A</t>
  </si>
  <si>
    <t>4 B</t>
  </si>
  <si>
    <t>2 B</t>
  </si>
  <si>
    <t>3 A</t>
  </si>
  <si>
    <t>2 A</t>
  </si>
  <si>
    <t>3 B</t>
  </si>
  <si>
    <t>4 A</t>
  </si>
  <si>
    <t>1 B</t>
  </si>
  <si>
    <t>*</t>
  </si>
  <si>
    <t>Tête de série</t>
  </si>
  <si>
    <t>1*</t>
  </si>
  <si>
    <t>2*</t>
  </si>
  <si>
    <t>SERPENT</t>
  </si>
  <si>
    <t>Table</t>
  </si>
  <si>
    <t>1/4 F</t>
  </si>
  <si>
    <t>SebA Zan</t>
  </si>
  <si>
    <t>Lik Lolo</t>
  </si>
  <si>
    <t>Sebden Felix</t>
  </si>
  <si>
    <t>Christophe Tom</t>
  </si>
  <si>
    <t>Susmita Swaroop</t>
  </si>
  <si>
    <t>Stephane Yann</t>
  </si>
  <si>
    <t>Vincent Alix</t>
  </si>
  <si>
    <t>Elias Karine</t>
  </si>
  <si>
    <t>ç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</si>
</sst>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sz val="10"/>
      <color indexed="15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5"/>
      <name val="Calibri"/>
      <family val="2"/>
    </font>
    <font>
      <sz val="1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FF0000"/>
      <name val="Calibri"/>
      <family val="2"/>
    </font>
    <font>
      <sz val="10"/>
      <color rgb="FF0066FF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66FF"/>
      <name val="Calibri"/>
      <family val="2"/>
    </font>
    <font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BFF29"/>
        <bgColor indexed="64"/>
      </patternFill>
    </fill>
    <fill>
      <patternFill patternType="solid">
        <fgColor rgb="FFFACCA5"/>
        <bgColor indexed="64"/>
      </patternFill>
    </fill>
    <fill>
      <patternFill patternType="solid">
        <fgColor rgb="FF7BF61F"/>
        <bgColor indexed="64"/>
      </patternFill>
    </fill>
    <fill>
      <patternFill patternType="solid">
        <fgColor rgb="FFF7C19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0" fontId="48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49" fontId="50" fillId="0" borderId="0" xfId="0" applyNumberFormat="1" applyFont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/>
    </xf>
    <xf numFmtId="0" fontId="46" fillId="34" borderId="10" xfId="0" applyNumberFormat="1" applyFont="1" applyFill="1" applyBorder="1" applyAlignment="1">
      <alignment horizontal="center"/>
    </xf>
    <xf numFmtId="0" fontId="46" fillId="33" borderId="0" xfId="0" applyNumberFormat="1" applyFont="1" applyFill="1" applyAlignment="1">
      <alignment horizontal="left"/>
    </xf>
    <xf numFmtId="0" fontId="0" fillId="36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51" fillId="34" borderId="12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39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39" borderId="14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46" fillId="34" borderId="10" xfId="0" applyNumberFormat="1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18" fontId="29" fillId="0" borderId="0" xfId="0" applyNumberFormat="1" applyFont="1" applyAlignment="1">
      <alignment horizontal="center"/>
    </xf>
    <xf numFmtId="49" fontId="56" fillId="18" borderId="14" xfId="0" applyNumberFormat="1" applyFont="1" applyFill="1" applyBorder="1" applyAlignment="1">
      <alignment horizontal="center"/>
    </xf>
    <xf numFmtId="49" fontId="56" fillId="12" borderId="14" xfId="0" applyNumberFormat="1" applyFont="1" applyFill="1" applyBorder="1" applyAlignment="1">
      <alignment horizontal="center"/>
    </xf>
    <xf numFmtId="49" fontId="56" fillId="6" borderId="14" xfId="0" applyNumberFormat="1" applyFont="1" applyFill="1" applyBorder="1" applyAlignment="1">
      <alignment horizontal="center"/>
    </xf>
    <xf numFmtId="49" fontId="56" fillId="0" borderId="14" xfId="0" applyNumberFormat="1" applyFont="1" applyFill="1" applyBorder="1" applyAlignment="1">
      <alignment horizontal="center"/>
    </xf>
    <xf numFmtId="49" fontId="56" fillId="18" borderId="10" xfId="0" applyNumberFormat="1" applyFont="1" applyFill="1" applyBorder="1" applyAlignment="1">
      <alignment horizontal="center"/>
    </xf>
    <xf numFmtId="49" fontId="56" fillId="12" borderId="10" xfId="0" applyNumberFormat="1" applyFont="1" applyFill="1" applyBorder="1" applyAlignment="1">
      <alignment horizontal="center"/>
    </xf>
    <xf numFmtId="49" fontId="56" fillId="6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/>
    </xf>
    <xf numFmtId="0" fontId="53" fillId="34" borderId="23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39" borderId="13" xfId="0" applyFont="1" applyFill="1" applyBorder="1" applyAlignment="1">
      <alignment horizontal="center"/>
    </xf>
    <xf numFmtId="0" fontId="53" fillId="0" borderId="2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39" borderId="19" xfId="0" applyFont="1" applyFill="1" applyBorder="1" applyAlignment="1">
      <alignment horizontal="center"/>
    </xf>
    <xf numFmtId="0" fontId="53" fillId="39" borderId="17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52" fillId="0" borderId="0" xfId="0" applyFont="1" applyAlignment="1">
      <alignment vertical="center"/>
    </xf>
    <xf numFmtId="0" fontId="0" fillId="18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46" fillId="34" borderId="2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2" fillId="0" borderId="0" xfId="0" applyFont="1" applyAlignment="1">
      <alignment horizontal="right" vertical="center"/>
    </xf>
    <xf numFmtId="0" fontId="52" fillId="0" borderId="33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tabSelected="1" zoomScale="145" zoomScaleNormal="145" zoomScalePageLayoutView="0" workbookViewId="0" topLeftCell="C1">
      <selection activeCell="C1" sqref="C1"/>
    </sheetView>
  </sheetViews>
  <sheetFormatPr defaultColWidth="11.00390625" defaultRowHeight="15.75" outlineLevelCol="1"/>
  <cols>
    <col min="1" max="1" width="5.375" style="0" customWidth="1"/>
    <col min="2" max="2" width="20.625" style="0" customWidth="1"/>
    <col min="3" max="3" width="6.50390625" style="0" bestFit="1" customWidth="1"/>
    <col min="4" max="4" width="1.625" style="0" customWidth="1"/>
    <col min="5" max="5" width="3.75390625" style="2" bestFit="1" customWidth="1"/>
    <col min="6" max="6" width="20.625" style="2" customWidth="1"/>
    <col min="7" max="7" width="5.875" style="2" bestFit="1" customWidth="1"/>
    <col min="8" max="8" width="3.125" style="5" hidden="1" customWidth="1" outlineLevel="1"/>
    <col min="9" max="9" width="3.25390625" style="45" bestFit="1" customWidth="1" collapsed="1"/>
    <col min="10" max="10" width="20.625" style="0" customWidth="1"/>
    <col min="11" max="11" width="5.75390625" style="3" bestFit="1" customWidth="1"/>
    <col min="12" max="12" width="2.00390625" style="5" bestFit="1" customWidth="1"/>
    <col min="13" max="13" width="20.625" style="0" customWidth="1"/>
    <col min="14" max="14" width="5.75390625" style="3" bestFit="1" customWidth="1"/>
    <col min="15" max="15" width="2.00390625" style="0" bestFit="1" customWidth="1"/>
    <col min="16" max="16" width="20.625" style="0" customWidth="1"/>
    <col min="17" max="17" width="5.75390625" style="3" bestFit="1" customWidth="1"/>
    <col min="18" max="18" width="1.625" style="0" customWidth="1"/>
    <col min="19" max="19" width="5.875" style="0" bestFit="1" customWidth="1"/>
    <col min="20" max="20" width="20.625" style="3" customWidth="1"/>
    <col min="21" max="21" width="3.875" style="0" customWidth="1"/>
    <col min="22" max="22" width="5.875" style="0" customWidth="1"/>
    <col min="23" max="23" width="25.875" style="0" customWidth="1"/>
  </cols>
  <sheetData>
    <row r="1" spans="1:20" ht="15.75">
      <c r="A1" s="12" t="s">
        <v>1</v>
      </c>
      <c r="B1" s="12" t="s">
        <v>0</v>
      </c>
      <c r="C1" s="12" t="s">
        <v>53</v>
      </c>
      <c r="E1" s="58" t="s">
        <v>29</v>
      </c>
      <c r="F1" s="43" t="s">
        <v>2</v>
      </c>
      <c r="G1" s="58" t="s">
        <v>12</v>
      </c>
      <c r="J1" s="72" t="s">
        <v>44</v>
      </c>
      <c r="K1" s="58" t="s">
        <v>43</v>
      </c>
      <c r="L1"/>
      <c r="M1" s="43" t="s">
        <v>4</v>
      </c>
      <c r="N1" s="58" t="s">
        <v>43</v>
      </c>
      <c r="P1" s="43" t="s">
        <v>5</v>
      </c>
      <c r="Q1" s="58" t="s">
        <v>43</v>
      </c>
      <c r="S1" s="12" t="s">
        <v>12</v>
      </c>
      <c r="T1" s="12" t="s">
        <v>11</v>
      </c>
    </row>
    <row r="2" spans="1:20" ht="15.75">
      <c r="A2" s="48" t="s">
        <v>40</v>
      </c>
      <c r="B2" s="48" t="s">
        <v>45</v>
      </c>
      <c r="C2" s="75">
        <v>27</v>
      </c>
      <c r="E2" s="52">
        <v>1</v>
      </c>
      <c r="F2" s="52" t="str">
        <f>B2</f>
        <v>SebA Zan</v>
      </c>
      <c r="G2" s="39">
        <f>INDEX(Poules!$J$16:$M$16,MATCH(Tableau!E2,Poules!$J$8:$M$8,0))</f>
        <v>1</v>
      </c>
      <c r="H2" s="5" t="str">
        <f>IF(G2="","",G2&amp;" "&amp;RIGHT($F$1,1))</f>
        <v>1 A</v>
      </c>
      <c r="I2" s="46" t="s">
        <v>30</v>
      </c>
      <c r="J2" s="14" t="str">
        <f>IF(ISNA(INDEX($F$2:$F$20,MATCH(I2,$H$2:$H$20,0))),"",INDEX($F$2:$F$20,MATCH(I2,$H$2:$H$20,0)))</f>
        <v>SebA Zan</v>
      </c>
      <c r="K2" s="15" t="s">
        <v>9</v>
      </c>
      <c r="L2" s="7" t="s">
        <v>9</v>
      </c>
      <c r="M2" s="19" t="str">
        <f>IF(K2="","",IF(K2="G",J2,J3))</f>
        <v>SebA Zan</v>
      </c>
      <c r="N2" s="15" t="s">
        <v>9</v>
      </c>
      <c r="O2" s="7" t="s">
        <v>9</v>
      </c>
      <c r="P2" s="19" t="str">
        <f>IF(N2="","",IF(N2="G",M2,M3))</f>
        <v>SebA Zan</v>
      </c>
      <c r="Q2" s="15" t="s">
        <v>10</v>
      </c>
      <c r="S2" s="19">
        <v>1</v>
      </c>
      <c r="T2" s="18" t="str">
        <f>IF(Q2="","",IF(Q2="G",P2,P3))</f>
        <v>Sebden Felix</v>
      </c>
    </row>
    <row r="3" spans="1:20" ht="15.75">
      <c r="A3" s="48" t="s">
        <v>41</v>
      </c>
      <c r="B3" s="48" t="s">
        <v>46</v>
      </c>
      <c r="C3" s="75">
        <v>23</v>
      </c>
      <c r="E3" s="53">
        <v>2</v>
      </c>
      <c r="F3" s="53" t="str">
        <f>B5</f>
        <v>Christophe Tom</v>
      </c>
      <c r="G3" s="39">
        <f>INDEX(Poules!$J$16:$M$16,MATCH(Tableau!E3,Poules!$J$8:$M$8,0))</f>
        <v>2</v>
      </c>
      <c r="H3" s="5" t="str">
        <f>IF(G3="","",G3&amp;" "&amp;RIGHT($F$1,1))</f>
        <v>2 A</v>
      </c>
      <c r="I3" s="45" t="s">
        <v>31</v>
      </c>
      <c r="J3" s="14" t="str">
        <f>IF(ISNA(INDEX($F$2:$F$20,MATCH(I3,$H$2:$H$20,0))),"",INDEX($F$2:$F$20,MATCH(I3,$H$2:$H$20,0)))</f>
        <v>Vincent Alix</v>
      </c>
      <c r="K3" s="57"/>
      <c r="L3" s="7" t="s">
        <v>9</v>
      </c>
      <c r="M3" s="19" t="str">
        <f>IF(K5="","",IF(K5="G",J5,J6))</f>
        <v>Lik Lolo</v>
      </c>
      <c r="N3" s="57"/>
      <c r="O3" s="7" t="s">
        <v>9</v>
      </c>
      <c r="P3" s="19" t="str">
        <f>IF(N5="","",IF(N5="G",M5,M6))</f>
        <v>Sebden Felix</v>
      </c>
      <c r="Q3" s="57"/>
      <c r="S3" s="15">
        <v>2</v>
      </c>
      <c r="T3" s="18" t="str">
        <f>IF(Q2="","",IF(Q2="P",P2,P3))</f>
        <v>SebA Zan</v>
      </c>
    </row>
    <row r="4" spans="1:20" ht="15.75">
      <c r="A4" s="49">
        <v>3</v>
      </c>
      <c r="B4" s="48" t="s">
        <v>47</v>
      </c>
      <c r="C4" s="75">
        <v>21</v>
      </c>
      <c r="E4" s="54">
        <v>3</v>
      </c>
      <c r="F4" s="54" t="str">
        <f>B6</f>
        <v>Susmita Swaroop</v>
      </c>
      <c r="G4" s="39">
        <f>INDEX(Poules!$J$16:$M$16,MATCH(Tableau!E4,Poules!$J$8:$M$8,0))</f>
        <v>3</v>
      </c>
      <c r="H4" s="5" t="str">
        <f>IF(G4="","",G4&amp;" "&amp;RIGHT($F$1,1))</f>
        <v>3 A</v>
      </c>
      <c r="K4" s="16"/>
      <c r="N4" s="16"/>
      <c r="P4" s="4" t="s">
        <v>6</v>
      </c>
      <c r="Q4" s="16"/>
      <c r="S4" s="73">
        <v>3</v>
      </c>
      <c r="T4" s="18" t="str">
        <f>IF(Q5="","",IF(Q5="G",P5,P6))</f>
        <v>Lik Lolo</v>
      </c>
    </row>
    <row r="5" spans="1:20" ht="15.75">
      <c r="A5" s="49">
        <v>4</v>
      </c>
      <c r="B5" s="48" t="s">
        <v>48</v>
      </c>
      <c r="C5" s="75">
        <v>16</v>
      </c>
      <c r="E5" s="55">
        <v>4</v>
      </c>
      <c r="F5" s="55" t="str">
        <f>B9</f>
        <v>Elias Karine</v>
      </c>
      <c r="G5" s="39">
        <f>INDEX(Poules!$J$16:$M$16,MATCH(Tableau!E5,Poules!$J$8:$M$8,0))</f>
        <v>4</v>
      </c>
      <c r="H5" s="5" t="str">
        <f>IF(G5="","",G5&amp;" "&amp;RIGHT($F$1,1))</f>
        <v>4 A</v>
      </c>
      <c r="I5" s="47" t="s">
        <v>33</v>
      </c>
      <c r="J5" s="14" t="str">
        <f>IF(ISNA(INDEX($F$2:$F$20,MATCH(I5,$H$2:$H$20,0))),"",INDEX($F$2:$F$20,MATCH(I5,$H$2:$H$20,0)))</f>
        <v>Susmita Swaroop</v>
      </c>
      <c r="K5" s="15" t="s">
        <v>10</v>
      </c>
      <c r="L5" s="7" t="s">
        <v>9</v>
      </c>
      <c r="M5" s="19" t="str">
        <f>IF(K8="","",IF(K8="G",J8,J9))</f>
        <v>Christophe Tom</v>
      </c>
      <c r="N5" s="15" t="s">
        <v>10</v>
      </c>
      <c r="O5" s="5" t="s">
        <v>10</v>
      </c>
      <c r="P5" s="18" t="str">
        <f>IF(N2="","",IF(N2="P",M2,M3))</f>
        <v>Lik Lolo</v>
      </c>
      <c r="Q5" s="15" t="s">
        <v>9</v>
      </c>
      <c r="S5" s="1">
        <v>4</v>
      </c>
      <c r="T5" s="18" t="str">
        <f>IF(Q5="","",IF(Q5="P",P5,P6))</f>
        <v>Christophe Tom</v>
      </c>
    </row>
    <row r="6" spans="1:20" ht="15.75">
      <c r="A6" s="50">
        <v>5</v>
      </c>
      <c r="B6" s="49" t="s">
        <v>49</v>
      </c>
      <c r="C6" s="76">
        <v>12</v>
      </c>
      <c r="E6" s="51"/>
      <c r="F6" s="43" t="s">
        <v>3</v>
      </c>
      <c r="G6" s="40"/>
      <c r="I6" s="46" t="s">
        <v>32</v>
      </c>
      <c r="J6" s="14" t="str">
        <f>IF(ISNA(INDEX($F$2:$F$20,MATCH(I6,$H$2:$H$20,0))),"",INDEX($F$2:$F$20,MATCH(I6,$H$2:$H$20,0)))</f>
        <v>Lik Lolo</v>
      </c>
      <c r="K6" s="57"/>
      <c r="L6" s="7" t="s">
        <v>9</v>
      </c>
      <c r="M6" s="19" t="str">
        <f>IF(K11="","",IF(K11="G",J11,J12))</f>
        <v>Sebden Felix</v>
      </c>
      <c r="N6" s="57"/>
      <c r="O6" s="5" t="s">
        <v>10</v>
      </c>
      <c r="P6" s="18" t="str">
        <f>IF(N5="","",IF(N5="P",M5,M6))</f>
        <v>Christophe Tom</v>
      </c>
      <c r="Q6" s="57"/>
      <c r="S6" s="1">
        <v>5</v>
      </c>
      <c r="T6" s="18" t="str">
        <f>IF(Q8="","",IF(Q8="G",P8,P9))</f>
        <v>Susmita Swaroop</v>
      </c>
    </row>
    <row r="7" spans="1:20" ht="15.75">
      <c r="A7" s="50">
        <v>6</v>
      </c>
      <c r="B7" s="49" t="s">
        <v>50</v>
      </c>
      <c r="C7" s="76">
        <v>11</v>
      </c>
      <c r="E7" s="52">
        <v>1</v>
      </c>
      <c r="F7" s="52" t="str">
        <f>B3</f>
        <v>Lik Lolo</v>
      </c>
      <c r="G7" s="39">
        <f>INDEX(Poules!$J$33:$M$33,MATCH(Tableau!E7,Poules!$J$25:$M$25,0))</f>
        <v>2</v>
      </c>
      <c r="H7" s="5" t="str">
        <f>IF(G7="","",G7&amp;" "&amp;RIGHT($F$6,1))</f>
        <v>2 B</v>
      </c>
      <c r="K7" s="16"/>
      <c r="L7" s="13"/>
      <c r="M7" s="42"/>
      <c r="N7" s="10"/>
      <c r="O7" s="5"/>
      <c r="P7" s="4" t="s">
        <v>7</v>
      </c>
      <c r="Q7" s="6"/>
      <c r="S7" s="1">
        <v>6</v>
      </c>
      <c r="T7" s="18" t="str">
        <f>IF(Q8="","",IF(Q8="P",P8,P9))</f>
        <v>Stephane Yann</v>
      </c>
    </row>
    <row r="8" spans="1:20" ht="15.75">
      <c r="A8" s="1">
        <v>7</v>
      </c>
      <c r="B8" s="49" t="s">
        <v>51</v>
      </c>
      <c r="C8" s="76">
        <v>10</v>
      </c>
      <c r="E8" s="53">
        <v>2</v>
      </c>
      <c r="F8" s="53" t="str">
        <f>B4</f>
        <v>Sebden Felix</v>
      </c>
      <c r="G8" s="39">
        <f>INDEX(Poules!$J$33:$M$33,MATCH(Tableau!E8,Poules!$J$25:$M$25,0))</f>
        <v>1</v>
      </c>
      <c r="H8" s="5" t="str">
        <f>IF(G8="","",G8&amp;" "&amp;RIGHT($F$6,1))</f>
        <v>1 B</v>
      </c>
      <c r="I8" s="46" t="s">
        <v>34</v>
      </c>
      <c r="J8" s="14" t="str">
        <f>IF(ISNA(INDEX($F$2:$F$20,MATCH(I8,$H$2:$H$20,0))),"",INDEX($F$2:$F$20,MATCH(I8,$H$2:$H$20,0)))</f>
        <v>Christophe Tom</v>
      </c>
      <c r="K8" s="15" t="s">
        <v>9</v>
      </c>
      <c r="L8" s="5" t="s">
        <v>10</v>
      </c>
      <c r="M8" s="20" t="str">
        <f>IF(K2="","",IF(K2="P",J2,J3))</f>
        <v>Vincent Alix</v>
      </c>
      <c r="N8" s="15" t="s">
        <v>10</v>
      </c>
      <c r="O8" s="7" t="s">
        <v>9</v>
      </c>
      <c r="P8" s="20" t="str">
        <f>IF(N8="","",IF(N8="G",M8,M9))</f>
        <v>Susmita Swaroop</v>
      </c>
      <c r="Q8" s="15" t="s">
        <v>9</v>
      </c>
      <c r="S8" s="1">
        <v>7</v>
      </c>
      <c r="T8" s="18" t="str">
        <f>IF(Q11="","",IF(Q11="G",P11,P12))</f>
        <v>Vincent Alix</v>
      </c>
    </row>
    <row r="9" spans="1:20" ht="15.75">
      <c r="A9" s="1">
        <v>8</v>
      </c>
      <c r="B9" s="49" t="s">
        <v>52</v>
      </c>
      <c r="C9" s="76">
        <v>10</v>
      </c>
      <c r="E9" s="54">
        <v>3</v>
      </c>
      <c r="F9" s="54" t="str">
        <f>B7</f>
        <v>Stephane Yann</v>
      </c>
      <c r="G9" s="39">
        <f>INDEX(Poules!$J$33:$M$33,MATCH(Tableau!E9,Poules!$J$25:$M$25,0))</f>
        <v>3</v>
      </c>
      <c r="H9" s="5" t="str">
        <f>IF(G9="","",G9&amp;" "&amp;RIGHT($F$6,1))</f>
        <v>3 B</v>
      </c>
      <c r="I9" s="45" t="s">
        <v>35</v>
      </c>
      <c r="J9" s="14" t="str">
        <f>IF(ISNA(INDEX($F$2:$F$20,MATCH(I9,$H$2:$H$20,0))),"",INDEX($F$2:$F$20,MATCH(I9,$H$2:$H$20,0)))</f>
        <v>Stephane Yann</v>
      </c>
      <c r="K9" s="57"/>
      <c r="L9" s="5" t="s">
        <v>10</v>
      </c>
      <c r="M9" s="20" t="str">
        <f>IF(K5="","",IF(K5="P",J5,J6))</f>
        <v>Susmita Swaroop</v>
      </c>
      <c r="N9" s="57"/>
      <c r="O9" s="7" t="s">
        <v>9</v>
      </c>
      <c r="P9" s="20" t="str">
        <f>IF(N11="","",IF(N11="G",M11,M12))</f>
        <v>Stephane Yann</v>
      </c>
      <c r="Q9" s="57"/>
      <c r="S9" s="1">
        <v>8</v>
      </c>
      <c r="T9" s="18" t="str">
        <f>IF(Q11="","",IF(Q11="P",P11,P12))</f>
        <v>Elias Karine</v>
      </c>
    </row>
    <row r="10" spans="1:20" ht="15.75">
      <c r="A10" s="77" t="s">
        <v>42</v>
      </c>
      <c r="B10" s="78"/>
      <c r="C10" s="79"/>
      <c r="E10" s="55">
        <v>4</v>
      </c>
      <c r="F10" s="55" t="str">
        <f>B8</f>
        <v>Vincent Alix</v>
      </c>
      <c r="G10" s="39">
        <f>INDEX(Poules!$J$33:$M$33,MATCH(Tableau!E10,Poules!$J$25:$M$25,0))</f>
        <v>4</v>
      </c>
      <c r="H10" s="5" t="str">
        <f>IF(G10="","",G10&amp;" "&amp;RIGHT($F$6,1))</f>
        <v>4 B</v>
      </c>
      <c r="K10" s="16"/>
      <c r="M10" s="3"/>
      <c r="N10" s="16"/>
      <c r="O10" s="5"/>
      <c r="P10" s="4" t="s">
        <v>8</v>
      </c>
      <c r="Q10" s="16"/>
      <c r="T10"/>
    </row>
    <row r="11" spans="1:20" ht="15.75">
      <c r="A11" s="2" t="s">
        <v>38</v>
      </c>
      <c r="B11" s="2" t="s">
        <v>39</v>
      </c>
      <c r="H11" s="44"/>
      <c r="I11" s="47" t="s">
        <v>36</v>
      </c>
      <c r="J11" s="14" t="str">
        <f>IF(ISNA(INDEX($F$2:$F$20,MATCH(I11,$H$2:$H$20,0))),"",INDEX($F$2:$F$20,MATCH(I11,$H$2:$H$20,0)))</f>
        <v>Elias Karine</v>
      </c>
      <c r="K11" s="15" t="s">
        <v>10</v>
      </c>
      <c r="L11" s="5" t="s">
        <v>10</v>
      </c>
      <c r="M11" s="20" t="str">
        <f>IF(K8="","",IF(K8="P",J8,J9))</f>
        <v>Stephane Yann</v>
      </c>
      <c r="N11" s="15" t="s">
        <v>9</v>
      </c>
      <c r="O11" s="5" t="s">
        <v>10</v>
      </c>
      <c r="P11" s="41" t="str">
        <f>IF(N8="","",IF(N8="P",M8,M9))</f>
        <v>Vincent Alix</v>
      </c>
      <c r="Q11" s="15" t="s">
        <v>9</v>
      </c>
      <c r="T11"/>
    </row>
    <row r="12" spans="8:20" ht="15.75">
      <c r="H12" s="44"/>
      <c r="I12" s="46" t="s">
        <v>37</v>
      </c>
      <c r="J12" s="14" t="str">
        <f>IF(ISNA(INDEX($F$2:$F$20,MATCH(I12,$H$2:$H$20,0))),"",INDEX($F$2:$F$20,MATCH(I12,$H$2:$H$20,0)))</f>
        <v>Sebden Felix</v>
      </c>
      <c r="K12" s="57"/>
      <c r="L12" s="5" t="s">
        <v>10</v>
      </c>
      <c r="M12" s="17" t="str">
        <f>IF(K11="","",IF(K11="P",J11,J12))</f>
        <v>Elias Karine</v>
      </c>
      <c r="N12" s="57"/>
      <c r="O12" s="5" t="s">
        <v>10</v>
      </c>
      <c r="P12" s="41" t="str">
        <f>IF(N11="","",IF(N11="P",M11,M12))</f>
        <v>Elias Karine</v>
      </c>
      <c r="Q12" s="57"/>
      <c r="T12"/>
    </row>
    <row r="13" ht="15.75">
      <c r="T13"/>
    </row>
    <row r="14" ht="15.75">
      <c r="T14"/>
    </row>
    <row r="15" ht="15.75">
      <c r="T15"/>
    </row>
    <row r="16" ht="15.75">
      <c r="T16"/>
    </row>
    <row r="17" ht="15.75">
      <c r="T17"/>
    </row>
  </sheetData>
  <sheetProtection/>
  <mergeCells count="1">
    <mergeCell ref="A10:C10"/>
  </mergeCells>
  <printOptions horizontalCentered="1" verticalCentered="1"/>
  <pageMargins left="0.7500000000000001" right="0.7500000000000001" top="0.984251969" bottom="0.984251969" header="0.5" footer="0.5"/>
  <pageSetup fitToHeight="1" fitToWidth="1" orientation="portrait" paperSize="9" r:id="rId1"/>
  <headerFooter alignWithMargins="0">
    <oddHeader>&amp;L&amp;"Calibri,Normal"&amp;K000000&amp;F&amp;A&amp;D&amp;T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zoomScalePageLayoutView="0" workbookViewId="0" topLeftCell="A1">
      <selection activeCell="V18" sqref="V18"/>
    </sheetView>
  </sheetViews>
  <sheetFormatPr defaultColWidth="11.00390625" defaultRowHeight="15.75"/>
  <cols>
    <col min="1" max="1" width="8.375" style="0" bestFit="1" customWidth="1"/>
    <col min="2" max="3" width="23.625" style="0" customWidth="1"/>
    <col min="4" max="4" width="5.125" style="0" bestFit="1" customWidth="1"/>
    <col min="5" max="9" width="6.875" style="0" customWidth="1"/>
    <col min="10" max="13" width="4.875" style="0" customWidth="1"/>
  </cols>
  <sheetData>
    <row r="1" spans="1:13" ht="19.5" thickBot="1">
      <c r="A1" s="23" t="s">
        <v>13</v>
      </c>
      <c r="B1" s="22" t="s">
        <v>14</v>
      </c>
      <c r="I1" s="88"/>
      <c r="J1" s="89"/>
      <c r="K1" s="89"/>
      <c r="L1" s="90"/>
      <c r="M1" s="8"/>
    </row>
    <row r="2" spans="1:13" ht="18.75">
      <c r="A2" s="26"/>
      <c r="B2" s="86" t="s">
        <v>0</v>
      </c>
      <c r="C2" s="87"/>
      <c r="D2" s="31" t="s">
        <v>28</v>
      </c>
      <c r="E2" s="25"/>
      <c r="H2" s="74" t="s">
        <v>16</v>
      </c>
      <c r="I2" s="91"/>
      <c r="J2" s="92"/>
      <c r="K2" s="92"/>
      <c r="L2" s="93"/>
      <c r="M2" s="8"/>
    </row>
    <row r="3" spans="1:12" ht="19.5" thickBot="1">
      <c r="A3" s="24">
        <v>1</v>
      </c>
      <c r="B3" s="80" t="str">
        <f>Tableau!F2</f>
        <v>SebA Zan</v>
      </c>
      <c r="C3" s="81"/>
      <c r="D3" s="1"/>
      <c r="H3" s="2"/>
      <c r="I3" s="94"/>
      <c r="J3" s="95"/>
      <c r="K3" s="95"/>
      <c r="L3" s="96"/>
    </row>
    <row r="4" spans="1:12" ht="18.75">
      <c r="A4" s="24">
        <v>2</v>
      </c>
      <c r="B4" s="80" t="str">
        <f>Tableau!F3</f>
        <v>Christophe Tom</v>
      </c>
      <c r="C4" s="81"/>
      <c r="D4" s="1"/>
      <c r="H4" s="2"/>
      <c r="I4" s="2"/>
      <c r="J4" s="2"/>
      <c r="K4" s="2"/>
      <c r="L4" s="2"/>
    </row>
    <row r="5" spans="1:12" ht="18.75">
      <c r="A5" s="24">
        <v>3</v>
      </c>
      <c r="B5" s="80" t="str">
        <f>Tableau!F4</f>
        <v>Susmita Swaroop</v>
      </c>
      <c r="C5" s="81"/>
      <c r="D5" s="1"/>
      <c r="H5" s="2"/>
      <c r="I5" s="2"/>
      <c r="J5" s="2"/>
      <c r="K5" s="2"/>
      <c r="L5" s="2"/>
    </row>
    <row r="6" spans="1:12" ht="18.75">
      <c r="A6" s="24">
        <v>4</v>
      </c>
      <c r="B6" s="80" t="str">
        <f>Tableau!F5</f>
        <v>Elias Karine</v>
      </c>
      <c r="C6" s="81"/>
      <c r="D6" s="1"/>
      <c r="H6" s="2"/>
      <c r="I6" s="2"/>
      <c r="J6" s="2"/>
      <c r="K6" s="2"/>
      <c r="L6" s="2"/>
    </row>
    <row r="7" spans="1:13" ht="16.5" thickBot="1">
      <c r="A7" s="9"/>
      <c r="B7" s="10"/>
      <c r="C7" s="11"/>
      <c r="D7" s="11"/>
      <c r="I7" s="2"/>
      <c r="J7" s="2"/>
      <c r="K7" s="2"/>
      <c r="L7" s="2"/>
      <c r="M7" s="21" t="s">
        <v>17</v>
      </c>
    </row>
    <row r="8" spans="1:13" ht="15.75">
      <c r="A8" s="61"/>
      <c r="B8" s="62" t="s">
        <v>18</v>
      </c>
      <c r="C8" s="62" t="s">
        <v>18</v>
      </c>
      <c r="D8" s="62" t="s">
        <v>43</v>
      </c>
      <c r="E8" s="84" t="s">
        <v>19</v>
      </c>
      <c r="F8" s="84"/>
      <c r="G8" s="84"/>
      <c r="H8" s="84"/>
      <c r="I8" s="85"/>
      <c r="J8" s="63">
        <v>1</v>
      </c>
      <c r="K8" s="64">
        <v>2</v>
      </c>
      <c r="L8" s="64">
        <v>3</v>
      </c>
      <c r="M8" s="65">
        <v>4</v>
      </c>
    </row>
    <row r="9" spans="1:13" ht="15.75">
      <c r="A9" s="66" t="s">
        <v>20</v>
      </c>
      <c r="B9" s="27" t="str">
        <f>B3</f>
        <v>SebA Zan</v>
      </c>
      <c r="C9" s="27" t="str">
        <f>B6</f>
        <v>Elias Karine</v>
      </c>
      <c r="D9" s="27"/>
      <c r="E9" s="29">
        <v>4</v>
      </c>
      <c r="F9" s="31">
        <v>5</v>
      </c>
      <c r="G9" s="31">
        <v>9</v>
      </c>
      <c r="H9" s="31"/>
      <c r="I9" s="28"/>
      <c r="J9" s="29">
        <f>IF(SUM($E9:$I9)=0,0,IF(COUNTIF($E9:$I9,"&gt;0")-COUNTIF($E9:$I9,"&lt;0")&gt;0,1,0))</f>
        <v>1</v>
      </c>
      <c r="K9" s="30"/>
      <c r="L9" s="30"/>
      <c r="M9" s="28">
        <f>IF(SUM($E9:$I9)=0,0,IF(COUNTIF($E9:$I9,"&gt;0")-COUNTIF($E9:$I9,"&lt;0")&lt;0,1,0))</f>
        <v>0</v>
      </c>
    </row>
    <row r="10" spans="1:13" ht="15.75">
      <c r="A10" s="66" t="s">
        <v>21</v>
      </c>
      <c r="B10" s="27" t="str">
        <f>B4</f>
        <v>Christophe Tom</v>
      </c>
      <c r="C10" s="27" t="str">
        <f>B5</f>
        <v>Susmita Swaroop</v>
      </c>
      <c r="D10" s="27"/>
      <c r="E10" s="29">
        <v>7</v>
      </c>
      <c r="F10" s="31">
        <v>8</v>
      </c>
      <c r="G10" s="31">
        <v>11</v>
      </c>
      <c r="H10" s="31"/>
      <c r="I10" s="28"/>
      <c r="J10" s="32"/>
      <c r="K10" s="31">
        <f>IF(SUM($E10:$I10)=0,0,IF(COUNTIF($E10:$I10,"&gt;0")-COUNTIF($E10:$I10,"&lt;0")&gt;0,1,0))</f>
        <v>1</v>
      </c>
      <c r="L10" s="31">
        <f>IF(SUM($E10:$I10)=0,0,IF(COUNTIF($E10:$I10,"&gt;0")-COUNTIF($E10:$I10,"&lt;0")&lt;0,1,0))</f>
        <v>0</v>
      </c>
      <c r="M10" s="67"/>
    </row>
    <row r="11" spans="1:13" ht="15.75">
      <c r="A11" s="66" t="s">
        <v>22</v>
      </c>
      <c r="B11" s="27" t="str">
        <f>B3</f>
        <v>SebA Zan</v>
      </c>
      <c r="C11" s="27" t="str">
        <f>B5</f>
        <v>Susmita Swaroop</v>
      </c>
      <c r="D11" s="27"/>
      <c r="E11" s="29">
        <v>5</v>
      </c>
      <c r="F11" s="31">
        <v>6</v>
      </c>
      <c r="G11" s="31">
        <v>8</v>
      </c>
      <c r="H11" s="31"/>
      <c r="I11" s="28"/>
      <c r="J11" s="29">
        <f>IF(SUM($E11:$I11)=0,0,IF(COUNTIF($E11:$I11,"&gt;0")-COUNTIF($E11:$I11,"&lt;0")&gt;0,1,0))</f>
        <v>1</v>
      </c>
      <c r="K11" s="30"/>
      <c r="L11" s="31">
        <f>IF(SUM($E11:$I11)=0,0,IF(COUNTIF($E11:$I11,"&gt;0")-COUNTIF($E11:$I11,"&lt;0")&lt;0,1,0))</f>
        <v>0</v>
      </c>
      <c r="M11" s="67"/>
    </row>
    <row r="12" spans="1:13" ht="15.75">
      <c r="A12" s="66" t="s">
        <v>23</v>
      </c>
      <c r="B12" s="27" t="str">
        <f>B4</f>
        <v>Christophe Tom</v>
      </c>
      <c r="C12" s="27" t="str">
        <f>B6</f>
        <v>Elias Karine</v>
      </c>
      <c r="D12" s="27"/>
      <c r="E12" s="29">
        <v>5</v>
      </c>
      <c r="F12" s="31">
        <v>6</v>
      </c>
      <c r="G12" s="31">
        <v>3</v>
      </c>
      <c r="H12" s="31"/>
      <c r="I12" s="28"/>
      <c r="J12" s="32"/>
      <c r="K12" s="31">
        <f>IF(SUM($E12:$I12)=0,0,IF(COUNTIF($E12:$I12,"&gt;0")-COUNTIF($E12:$I12,"&lt;0")&gt;0,1,0))</f>
        <v>1</v>
      </c>
      <c r="L12" s="30"/>
      <c r="M12" s="28">
        <f>IF(SUM($E12:$I12)=0,0,IF(COUNTIF($E12:$I12,"&gt;0")-COUNTIF($E12:$I12,"&lt;0")&lt;0,1,0))</f>
        <v>0</v>
      </c>
    </row>
    <row r="13" spans="1:13" ht="15.75">
      <c r="A13" s="66" t="s">
        <v>24</v>
      </c>
      <c r="B13" s="27" t="str">
        <f>B3</f>
        <v>SebA Zan</v>
      </c>
      <c r="C13" s="27" t="str">
        <f>B4</f>
        <v>Christophe Tom</v>
      </c>
      <c r="D13" s="27"/>
      <c r="E13" s="29">
        <v>7</v>
      </c>
      <c r="F13" s="31">
        <v>8</v>
      </c>
      <c r="G13" s="31">
        <v>8</v>
      </c>
      <c r="H13" s="31"/>
      <c r="I13" s="28"/>
      <c r="J13" s="29">
        <f>IF(SUM($E13:$I13)=0,0,IF(COUNTIF($E13:$I13,"&gt;0")-COUNTIF($E13:$I13,"&lt;0")&gt;0,1,0))</f>
        <v>1</v>
      </c>
      <c r="K13" s="31">
        <f>IF(SUM($E13:$I13)=0,0,IF(COUNTIF($E13:$I13,"&gt;0")-COUNTIF($E13:$I13,"&lt;0")&lt;0,1,0))</f>
        <v>0</v>
      </c>
      <c r="L13" s="30"/>
      <c r="M13" s="67"/>
    </row>
    <row r="14" spans="1:13" ht="16.5" thickBot="1">
      <c r="A14" s="68" t="s">
        <v>25</v>
      </c>
      <c r="B14" s="69" t="str">
        <f>B5</f>
        <v>Susmita Swaroop</v>
      </c>
      <c r="C14" s="69" t="str">
        <f>B6</f>
        <v>Elias Karine</v>
      </c>
      <c r="D14" s="69"/>
      <c r="E14" s="59">
        <v>10</v>
      </c>
      <c r="F14" s="38">
        <v>10</v>
      </c>
      <c r="G14" s="38">
        <v>1</v>
      </c>
      <c r="H14" s="38"/>
      <c r="I14" s="33"/>
      <c r="J14" s="70"/>
      <c r="K14" s="71"/>
      <c r="L14" s="38">
        <f>IF(SUM($E14:$I14)=0,0,IF(COUNTIF($E14:$I14,"&gt;0")-COUNTIF($E14:$I14,"&lt;0")&gt;0,1,0))</f>
        <v>1</v>
      </c>
      <c r="M14" s="33">
        <f>IF(SUM($E14:$I14)=0,0,IF(COUNTIF($E14:$I14,"&gt;0")-COUNTIF($E14:$I14,"&lt;0")&lt;0,1,0))</f>
        <v>0</v>
      </c>
    </row>
    <row r="15" spans="1:13" ht="16.5" thickBot="1">
      <c r="A15" s="26"/>
      <c r="B15" s="25"/>
      <c r="C15" s="34"/>
      <c r="D15" s="34"/>
      <c r="E15" s="34"/>
      <c r="F15" s="34"/>
      <c r="G15" s="34"/>
      <c r="H15" s="35"/>
      <c r="I15" s="36" t="s">
        <v>26</v>
      </c>
      <c r="J15" s="60">
        <f>SUM(J9:J14)</f>
        <v>3</v>
      </c>
      <c r="K15" s="60">
        <f>SUM(K9:K14)</f>
        <v>2</v>
      </c>
      <c r="L15" s="60">
        <f>SUM(L9:L14)</f>
        <v>1</v>
      </c>
      <c r="M15" s="60">
        <f>SUM(M9:M14)</f>
        <v>0</v>
      </c>
    </row>
    <row r="16" spans="1:13" ht="15.75">
      <c r="A16" s="26"/>
      <c r="B16" s="25"/>
      <c r="C16" s="34"/>
      <c r="D16" s="34"/>
      <c r="E16" s="34"/>
      <c r="F16" s="34"/>
      <c r="G16" s="34"/>
      <c r="H16" s="34"/>
      <c r="I16" s="35" t="s">
        <v>15</v>
      </c>
      <c r="J16" s="37">
        <v>1</v>
      </c>
      <c r="K16" s="37">
        <f>K15</f>
        <v>2</v>
      </c>
      <c r="L16" s="37">
        <f>IF(SUM($E$14:$I$14)=0,"",RANK(L15,$J$15:$M$15))</f>
        <v>3</v>
      </c>
      <c r="M16" s="37">
        <f>IF(SUM($E$14:$I$14)=0,"",RANK(M15,$J$15:$M$15))</f>
        <v>4</v>
      </c>
    </row>
    <row r="17" ht="16.5" thickBot="1"/>
    <row r="18" spans="1:13" ht="19.5" thickBot="1">
      <c r="A18" s="23" t="s">
        <v>13</v>
      </c>
      <c r="B18" s="22" t="s">
        <v>27</v>
      </c>
      <c r="I18" s="88"/>
      <c r="J18" s="89"/>
      <c r="K18" s="89"/>
      <c r="L18" s="90"/>
      <c r="M18" s="8"/>
    </row>
    <row r="19" spans="1:12" ht="18.75">
      <c r="A19" s="26"/>
      <c r="B19" s="86" t="s">
        <v>0</v>
      </c>
      <c r="C19" s="87"/>
      <c r="D19" s="31" t="s">
        <v>28</v>
      </c>
      <c r="F19" s="97" t="s">
        <v>16</v>
      </c>
      <c r="G19" s="97"/>
      <c r="H19" s="98"/>
      <c r="I19" s="91"/>
      <c r="J19" s="92"/>
      <c r="K19" s="92"/>
      <c r="L19" s="93"/>
    </row>
    <row r="20" spans="1:12" ht="19.5" thickBot="1">
      <c r="A20" s="24">
        <v>1</v>
      </c>
      <c r="B20" s="80" t="str">
        <f>Tableau!F7</f>
        <v>Lik Lolo</v>
      </c>
      <c r="C20" s="81"/>
      <c r="D20" s="56"/>
      <c r="H20" s="2"/>
      <c r="I20" s="94"/>
      <c r="J20" s="95"/>
      <c r="K20" s="95"/>
      <c r="L20" s="96"/>
    </row>
    <row r="21" spans="1:12" ht="18.75">
      <c r="A21" s="24">
        <v>2</v>
      </c>
      <c r="B21" s="80" t="str">
        <f>Tableau!F8</f>
        <v>Sebden Felix</v>
      </c>
      <c r="C21" s="81"/>
      <c r="D21" s="56"/>
      <c r="H21" s="2"/>
      <c r="I21" s="2"/>
      <c r="J21" s="2"/>
      <c r="K21" s="2"/>
      <c r="L21" s="2"/>
    </row>
    <row r="22" spans="1:12" ht="18.75">
      <c r="A22" s="24">
        <v>3</v>
      </c>
      <c r="B22" s="80" t="str">
        <f>Tableau!F9</f>
        <v>Stephane Yann</v>
      </c>
      <c r="C22" s="81"/>
      <c r="D22" s="56"/>
      <c r="H22" s="2"/>
      <c r="I22" s="2"/>
      <c r="J22" s="2"/>
      <c r="K22" s="2"/>
      <c r="L22" s="2"/>
    </row>
    <row r="23" spans="1:12" ht="18.75">
      <c r="A23" s="24">
        <v>4</v>
      </c>
      <c r="B23" s="80" t="str">
        <f>Tableau!F10</f>
        <v>Vincent Alix</v>
      </c>
      <c r="C23" s="81"/>
      <c r="D23" s="56"/>
      <c r="H23" s="2"/>
      <c r="I23" s="2"/>
      <c r="J23" s="2"/>
      <c r="K23" s="2"/>
      <c r="L23" s="2"/>
    </row>
    <row r="24" spans="1:13" ht="16.5" thickBot="1">
      <c r="A24" s="9"/>
      <c r="B24" s="10"/>
      <c r="C24" s="11"/>
      <c r="D24" s="11"/>
      <c r="I24" s="2"/>
      <c r="J24" s="2"/>
      <c r="K24" s="2"/>
      <c r="L24" s="2"/>
      <c r="M24" s="21" t="s">
        <v>17</v>
      </c>
    </row>
    <row r="25" spans="1:13" ht="15.75">
      <c r="A25" s="61"/>
      <c r="B25" s="62" t="s">
        <v>18</v>
      </c>
      <c r="C25" s="62" t="s">
        <v>18</v>
      </c>
      <c r="D25" s="62" t="s">
        <v>43</v>
      </c>
      <c r="E25" s="82" t="s">
        <v>19</v>
      </c>
      <c r="F25" s="82"/>
      <c r="G25" s="82"/>
      <c r="H25" s="82"/>
      <c r="I25" s="83"/>
      <c r="J25" s="63">
        <v>1</v>
      </c>
      <c r="K25" s="64">
        <v>2</v>
      </c>
      <c r="L25" s="64">
        <v>3</v>
      </c>
      <c r="M25" s="65">
        <v>4</v>
      </c>
    </row>
    <row r="26" spans="1:13" ht="15.75">
      <c r="A26" s="66" t="s">
        <v>20</v>
      </c>
      <c r="B26" s="27" t="str">
        <f>B20</f>
        <v>Lik Lolo</v>
      </c>
      <c r="C26" s="27" t="str">
        <f>B23</f>
        <v>Vincent Alix</v>
      </c>
      <c r="D26" s="27"/>
      <c r="E26" s="29">
        <v>1</v>
      </c>
      <c r="F26" s="31">
        <v>3</v>
      </c>
      <c r="G26" s="31">
        <v>7</v>
      </c>
      <c r="H26" s="31"/>
      <c r="I26" s="28"/>
      <c r="J26" s="29">
        <f>IF(SUM($E26:$I26)=0,0,IF(COUNTIF($E26:$I26,"&gt;0")-COUNTIF($E26:$I26,"&lt;0")&gt;0,1,0))</f>
        <v>1</v>
      </c>
      <c r="K26" s="30"/>
      <c r="L26" s="30"/>
      <c r="M26" s="28">
        <f>IF(SUM($E26:$I26)=0,0,IF(COUNTIF($E26:$I26,"&gt;0")-COUNTIF($E26:$I26,"&lt;0")&lt;0,1,0))</f>
        <v>0</v>
      </c>
    </row>
    <row r="27" spans="1:13" ht="15.75">
      <c r="A27" s="66" t="s">
        <v>21</v>
      </c>
      <c r="B27" s="27" t="str">
        <f>B21</f>
        <v>Sebden Felix</v>
      </c>
      <c r="C27" s="27" t="str">
        <f>B22</f>
        <v>Stephane Yann</v>
      </c>
      <c r="D27" s="27"/>
      <c r="E27" s="29">
        <v>2</v>
      </c>
      <c r="F27" s="31">
        <v>8</v>
      </c>
      <c r="G27" s="31">
        <v>10</v>
      </c>
      <c r="H27" s="31"/>
      <c r="I27" s="28"/>
      <c r="J27" s="32"/>
      <c r="K27" s="31">
        <f>IF(SUM($E27:$I27)=0,0,IF(COUNTIF($E27:$I27,"&gt;0")-COUNTIF($E27:$I27,"&lt;0")&gt;0,1,0))</f>
        <v>1</v>
      </c>
      <c r="L27" s="31">
        <f>IF(SUM($E27:$I27)=0,0,IF(COUNTIF($E27:$I27,"&gt;0")-COUNTIF($E27:$I27,"&lt;0")&lt;0,1,0))</f>
        <v>0</v>
      </c>
      <c r="M27" s="67"/>
    </row>
    <row r="28" spans="1:13" ht="15.75">
      <c r="A28" s="66" t="s">
        <v>22</v>
      </c>
      <c r="B28" s="27" t="str">
        <f>B20</f>
        <v>Lik Lolo</v>
      </c>
      <c r="C28" s="27" t="str">
        <f>B22</f>
        <v>Stephane Yann</v>
      </c>
      <c r="D28" s="27"/>
      <c r="E28" s="29">
        <v>7</v>
      </c>
      <c r="F28" s="31">
        <v>6</v>
      </c>
      <c r="G28" s="31">
        <v>-12</v>
      </c>
      <c r="H28" s="31">
        <v>5</v>
      </c>
      <c r="I28" s="28"/>
      <c r="J28" s="29">
        <f>IF(SUM($E28:$I28)=0,0,IF(COUNTIF($E28:$I28,"&gt;0")-COUNTIF($E28:$I28,"&lt;0")&gt;0,1,0))</f>
        <v>1</v>
      </c>
      <c r="K28" s="30"/>
      <c r="L28" s="31">
        <f>IF(SUM($E28:$I28)=0,0,IF(COUNTIF($E28:$I28,"&gt;0")-COUNTIF($E28:$I28,"&lt;0")&lt;0,1,0))</f>
        <v>0</v>
      </c>
      <c r="M28" s="67"/>
    </row>
    <row r="29" spans="1:13" ht="15.75">
      <c r="A29" s="66" t="s">
        <v>23</v>
      </c>
      <c r="B29" s="27" t="str">
        <f>B21</f>
        <v>Sebden Felix</v>
      </c>
      <c r="C29" s="27" t="str">
        <f>B23</f>
        <v>Vincent Alix</v>
      </c>
      <c r="D29" s="27"/>
      <c r="E29" s="29">
        <v>0</v>
      </c>
      <c r="F29" s="31">
        <v>2</v>
      </c>
      <c r="G29" s="31">
        <v>6</v>
      </c>
      <c r="H29" s="31"/>
      <c r="I29" s="28"/>
      <c r="J29" s="32"/>
      <c r="K29" s="31">
        <f>IF(SUM($E29:$I29)=0,0,IF(COUNTIF($E29:$I29,"&gt;0")-COUNTIF($E29:$I29,"&lt;0")&gt;0,1,0))</f>
        <v>1</v>
      </c>
      <c r="L29" s="30"/>
      <c r="M29" s="28">
        <f>IF(SUM($E29:$I29)=0,0,IF(COUNTIF($E29:$I29,"&gt;0")-COUNTIF($E29:$I29,"&lt;0")&lt;0,1,0))</f>
        <v>0</v>
      </c>
    </row>
    <row r="30" spans="1:13" ht="15.75">
      <c r="A30" s="66" t="s">
        <v>24</v>
      </c>
      <c r="B30" s="27" t="str">
        <f>B20</f>
        <v>Lik Lolo</v>
      </c>
      <c r="C30" s="27" t="str">
        <f>B21</f>
        <v>Sebden Felix</v>
      </c>
      <c r="D30" s="27"/>
      <c r="E30" s="29">
        <v>-10</v>
      </c>
      <c r="F30" s="31">
        <v>9</v>
      </c>
      <c r="G30" s="31">
        <v>9</v>
      </c>
      <c r="H30" s="31">
        <v>-8</v>
      </c>
      <c r="I30" s="28">
        <v>-8</v>
      </c>
      <c r="J30" s="29">
        <f>IF(SUM($E30:$I30)=0,0,IF(COUNTIF($E30:$I30,"&gt;0")-COUNTIF($E30:$I30,"&lt;0")&gt;0,1,0))</f>
        <v>0</v>
      </c>
      <c r="K30" s="31">
        <f>IF(SUM($E30:$I30)=0,0,IF(COUNTIF($E30:$I30,"&gt;0")-COUNTIF($E30:$I30,"&lt;0")&lt;0,1,0))</f>
        <v>1</v>
      </c>
      <c r="L30" s="30"/>
      <c r="M30" s="67"/>
    </row>
    <row r="31" spans="1:13" ht="16.5" thickBot="1">
      <c r="A31" s="68" t="s">
        <v>25</v>
      </c>
      <c r="B31" s="69" t="str">
        <f>B22</f>
        <v>Stephane Yann</v>
      </c>
      <c r="C31" s="69" t="str">
        <f>B23</f>
        <v>Vincent Alix</v>
      </c>
      <c r="D31" s="69"/>
      <c r="E31" s="59">
        <v>7</v>
      </c>
      <c r="F31" s="38">
        <v>7</v>
      </c>
      <c r="G31" s="38">
        <v>-7</v>
      </c>
      <c r="H31" s="38">
        <v>3</v>
      </c>
      <c r="I31" s="33"/>
      <c r="J31" s="70"/>
      <c r="K31" s="71"/>
      <c r="L31" s="38">
        <f>IF(SUM($E31:$I31)=0,0,IF(COUNTIF($E31:$I31,"&gt;0")-COUNTIF($E31:$I31,"&lt;0")&gt;0,1,0))</f>
        <v>1</v>
      </c>
      <c r="M31" s="33">
        <f>IF(SUM($E31:$I31)=0,0,IF(COUNTIF($E31:$I31,"&gt;0")-COUNTIF($E31:$I31,"&lt;0")&lt;0,1,0))</f>
        <v>0</v>
      </c>
    </row>
    <row r="32" spans="1:13" ht="16.5" thickBot="1">
      <c r="A32" s="26"/>
      <c r="B32" s="25"/>
      <c r="C32" s="34"/>
      <c r="D32" s="34"/>
      <c r="E32" s="34"/>
      <c r="F32" s="34"/>
      <c r="G32" s="34"/>
      <c r="H32" s="35"/>
      <c r="I32" s="36" t="s">
        <v>26</v>
      </c>
      <c r="J32" s="60">
        <f>SUM(J26:J31)</f>
        <v>2</v>
      </c>
      <c r="K32" s="60">
        <f>SUM(K26:K31)</f>
        <v>3</v>
      </c>
      <c r="L32" s="60">
        <f>SUM(L26:L31)</f>
        <v>1</v>
      </c>
      <c r="M32" s="60">
        <f>SUM(M26:M31)</f>
        <v>0</v>
      </c>
    </row>
    <row r="33" spans="1:13" ht="15.75">
      <c r="A33" s="26"/>
      <c r="B33" s="25"/>
      <c r="C33" s="34"/>
      <c r="D33" s="34"/>
      <c r="E33" s="34"/>
      <c r="F33" s="34"/>
      <c r="G33" s="34"/>
      <c r="H33" s="34"/>
      <c r="I33" s="35" t="s">
        <v>15</v>
      </c>
      <c r="J33" s="37">
        <f>IF(SUM($E$31:$I$31)=0,"",RANK(J32,$J$32:$M$32))</f>
        <v>2</v>
      </c>
      <c r="K33" s="37">
        <f>IF(SUM($E$31:$I$31)=0,"",RANK(K32,$J$32:$M$32))</f>
        <v>1</v>
      </c>
      <c r="L33" s="37">
        <f>IF(SUM($E$31:$I$31)=0,"",RANK(L32,$J$32:$M$32))</f>
        <v>3</v>
      </c>
      <c r="M33" s="37">
        <f>IF(SUM($E$31:$I$31)=0,"",RANK(M32,$J$32:$M$32))</f>
        <v>4</v>
      </c>
    </row>
  </sheetData>
  <sheetProtection/>
  <mergeCells count="15">
    <mergeCell ref="B2:C2"/>
    <mergeCell ref="B19:C19"/>
    <mergeCell ref="I18:L20"/>
    <mergeCell ref="I1:L3"/>
    <mergeCell ref="F19:H19"/>
    <mergeCell ref="B20:C20"/>
    <mergeCell ref="B21:C21"/>
    <mergeCell ref="B22:C22"/>
    <mergeCell ref="B23:C23"/>
    <mergeCell ref="E25:I25"/>
    <mergeCell ref="B3:C3"/>
    <mergeCell ref="B4:C4"/>
    <mergeCell ref="B5:C5"/>
    <mergeCell ref="B6:C6"/>
    <mergeCell ref="E8:I8"/>
  </mergeCells>
  <printOptions horizontalCentered="1" verticalCentered="1"/>
  <pageMargins left="0.59" right="0.59" top="0.984251968503937" bottom="0.98" header="0.5" footer="0.5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Thorez</dc:creator>
  <cp:keywords/>
  <dc:description/>
  <cp:lastModifiedBy>ZaN</cp:lastModifiedBy>
  <cp:lastPrinted>2018-04-17T13:33:57Z</cp:lastPrinted>
  <dcterms:created xsi:type="dcterms:W3CDTF">2017-03-24T11:30:03Z</dcterms:created>
  <dcterms:modified xsi:type="dcterms:W3CDTF">2021-12-05T11:49:54Z</dcterms:modified>
  <cp:category/>
  <cp:version/>
  <cp:contentType/>
  <cp:contentStatus/>
</cp:coreProperties>
</file>