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32767" windowWidth="22110" windowHeight="10710" tabRatio="500" activeTab="0"/>
  </bookViews>
  <sheets>
    <sheet name="Tableau" sheetId="1" r:id="rId1"/>
    <sheet name="Poules A - B" sheetId="2" r:id="rId2"/>
    <sheet name="Poules C - D" sheetId="3" r:id="rId3"/>
  </sheets>
  <definedNames>
    <definedName name="_xlfn.IFERROR" hidden="1">#NAME?</definedName>
    <definedName name="_xlnm.Print_Area" localSheetId="1">'Poules A - B'!$A$1:$M$33</definedName>
    <definedName name="_xlnm.Print_Area" localSheetId="2">'Poules C - D'!$A$1:$M$33</definedName>
    <definedName name="_xlnm.Print_Area" localSheetId="0">'Tableau'!#REF!</definedName>
  </definedNames>
  <calcPr fullCalcOnLoad="1"/>
</workbook>
</file>

<file path=xl/sharedStrings.xml><?xml version="1.0" encoding="utf-8"?>
<sst xmlns="http://schemas.openxmlformats.org/spreadsheetml/2006/main" count="287" uniqueCount="93">
  <si>
    <t>NOM Prénom</t>
  </si>
  <si>
    <t>Rang</t>
  </si>
  <si>
    <t>Poule A</t>
  </si>
  <si>
    <t>Poule B</t>
  </si>
  <si>
    <t>Poule C</t>
  </si>
  <si>
    <t>Poule D</t>
  </si>
  <si>
    <t>5 à 8</t>
  </si>
  <si>
    <t>15 / 16</t>
  </si>
  <si>
    <t>3 / 4</t>
  </si>
  <si>
    <t>5 / 6</t>
  </si>
  <si>
    <t>7 / 8</t>
  </si>
  <si>
    <t>9 / 10</t>
  </si>
  <si>
    <t>11 / 12</t>
  </si>
  <si>
    <t>13 / 14</t>
  </si>
  <si>
    <t>SERPENT</t>
  </si>
  <si>
    <t>G</t>
  </si>
  <si>
    <t>P</t>
  </si>
  <si>
    <t>Classement final</t>
  </si>
  <si>
    <t>Class.</t>
  </si>
  <si>
    <t>POULE</t>
  </si>
  <si>
    <t>A</t>
  </si>
  <si>
    <t>Classement</t>
  </si>
  <si>
    <t>TABLE</t>
  </si>
  <si>
    <t>1 pour victoire - 0 pour défaite</t>
  </si>
  <si>
    <t>Nom Prénom</t>
  </si>
  <si>
    <t>Scores</t>
  </si>
  <si>
    <t>1 contre 4</t>
  </si>
  <si>
    <t>2 contre 3</t>
  </si>
  <si>
    <t>1 contre 3</t>
  </si>
  <si>
    <t>2 contre 4</t>
  </si>
  <si>
    <t>1 contre 2</t>
  </si>
  <si>
    <t>3 contre 4</t>
  </si>
  <si>
    <t>Total</t>
  </si>
  <si>
    <t>B</t>
  </si>
  <si>
    <t>C</t>
  </si>
  <si>
    <t>D</t>
  </si>
  <si>
    <t>9 à 12</t>
  </si>
  <si>
    <t>13 à 16</t>
  </si>
  <si>
    <t>Points</t>
  </si>
  <si>
    <t>Pos</t>
  </si>
  <si>
    <t>4D</t>
  </si>
  <si>
    <t>1A</t>
  </si>
  <si>
    <t>1D</t>
  </si>
  <si>
    <t>1C</t>
  </si>
  <si>
    <t>1B</t>
  </si>
  <si>
    <t>4A</t>
  </si>
  <si>
    <t>4B</t>
  </si>
  <si>
    <t>4C</t>
  </si>
  <si>
    <t>3C</t>
  </si>
  <si>
    <t>2B</t>
  </si>
  <si>
    <t>2C</t>
  </si>
  <si>
    <t>3B</t>
  </si>
  <si>
    <t>3A</t>
  </si>
  <si>
    <t>2D</t>
  </si>
  <si>
    <t>2A</t>
  </si>
  <si>
    <t>3D</t>
  </si>
  <si>
    <t>Sets</t>
  </si>
  <si>
    <t>Pts</t>
  </si>
  <si>
    <t>G1</t>
  </si>
  <si>
    <t>G2</t>
  </si>
  <si>
    <t>G3</t>
  </si>
  <si>
    <t>G4</t>
  </si>
  <si>
    <t>P1</t>
  </si>
  <si>
    <t>P2</t>
  </si>
  <si>
    <t>P3</t>
  </si>
  <si>
    <t>P4</t>
  </si>
  <si>
    <t>BARRAGES 1/8 F</t>
  </si>
  <si>
    <t>1*</t>
  </si>
  <si>
    <t>2*</t>
  </si>
  <si>
    <t>3*</t>
  </si>
  <si>
    <t>4*</t>
  </si>
  <si>
    <t>*</t>
  </si>
  <si>
    <t>Tête de série</t>
  </si>
  <si>
    <t>1/4 F</t>
  </si>
  <si>
    <t>1/2 F</t>
  </si>
  <si>
    <t>Finale</t>
  </si>
  <si>
    <r>
      <rPr>
        <b/>
        <sz val="12"/>
        <color indexed="8"/>
        <rFont val="Calibri"/>
        <family val="2"/>
      </rPr>
      <t>CONSOLANTE</t>
    </r>
    <r>
      <rPr>
        <sz val="12"/>
        <color theme="1"/>
        <rFont val="Calibri"/>
        <family val="2"/>
      </rPr>
      <t xml:space="preserve">  9 à 16</t>
    </r>
  </si>
  <si>
    <t>Table</t>
  </si>
  <si>
    <t>Clt</t>
  </si>
  <si>
    <t>Amélie ZaN</t>
  </si>
  <si>
    <t>Karine Micka</t>
  </si>
  <si>
    <t>Christelle Romain</t>
  </si>
  <si>
    <t>Anne Yanis</t>
  </si>
  <si>
    <t>Karine Julien</t>
  </si>
  <si>
    <t>Susmita Swaroop</t>
  </si>
  <si>
    <t>Delphine Stéphane</t>
  </si>
  <si>
    <t>Marjo Ariel</t>
  </si>
  <si>
    <t>Lik Nolan</t>
  </si>
  <si>
    <t>Ssusmita Swaroop</t>
  </si>
  <si>
    <t>Susmita Swarooooooop</t>
  </si>
  <si>
    <t>Enola Yann</t>
  </si>
  <si>
    <r>
      <t xml:space="preserve">Karine </t>
    </r>
    <r>
      <rPr>
        <b/>
        <sz val="14"/>
        <color indexed="8"/>
        <rFont val="Calibri"/>
        <family val="2"/>
      </rPr>
      <t>Julien le best</t>
    </r>
  </si>
  <si>
    <t>Delphine Stephane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</si>
</sst>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0.0%"/>
  </numFmts>
  <fonts count="6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5"/>
      <name val="Calibri"/>
      <family val="2"/>
    </font>
    <font>
      <sz val="10"/>
      <color indexed="15"/>
      <name val="Calibri"/>
      <family val="2"/>
    </font>
    <font>
      <sz val="10"/>
      <color indexed="4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66FF"/>
      <name val="Calibri"/>
      <family val="2"/>
    </font>
    <font>
      <sz val="10"/>
      <color rgb="FF0066FF"/>
      <name val="Calibri"/>
      <family val="2"/>
    </font>
    <font>
      <sz val="10"/>
      <color rgb="FF3366FF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CA5"/>
        <bgColor indexed="64"/>
      </patternFill>
    </fill>
    <fill>
      <patternFill patternType="solid">
        <fgColor rgb="FF7BF61F"/>
        <bgColor indexed="64"/>
      </patternFill>
    </fill>
    <fill>
      <patternFill patternType="solid">
        <fgColor rgb="FFF7C19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53" fillId="35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51" fillId="34" borderId="0" xfId="0" applyNumberFormat="1" applyFont="1" applyFill="1" applyBorder="1" applyAlignment="1">
      <alignment horizontal="center"/>
    </xf>
    <xf numFmtId="0" fontId="51" fillId="34" borderId="0" xfId="0" applyNumberFormat="1" applyFont="1" applyFill="1" applyAlignment="1">
      <alignment horizontal="left"/>
    </xf>
    <xf numFmtId="0" fontId="0" fillId="36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shrinkToFit="1"/>
    </xf>
    <xf numFmtId="0" fontId="6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39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51" fillId="33" borderId="10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vertical="center"/>
    </xf>
    <xf numFmtId="0" fontId="62" fillId="0" borderId="14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39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49" fontId="54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53" fillId="18" borderId="13" xfId="0" applyNumberFormat="1" applyFont="1" applyFill="1" applyBorder="1" applyAlignment="1">
      <alignment horizontal="center"/>
    </xf>
    <xf numFmtId="49" fontId="53" fillId="12" borderId="13" xfId="0" applyNumberFormat="1" applyFont="1" applyFill="1" applyBorder="1" applyAlignment="1">
      <alignment horizontal="center"/>
    </xf>
    <xf numFmtId="49" fontId="53" fillId="6" borderId="13" xfId="0" applyNumberFormat="1" applyFont="1" applyFill="1" applyBorder="1" applyAlignment="1">
      <alignment horizontal="center"/>
    </xf>
    <xf numFmtId="49" fontId="0" fillId="6" borderId="10" xfId="0" applyNumberFormat="1" applyFill="1" applyBorder="1" applyAlignment="1">
      <alignment horizontal="center"/>
    </xf>
    <xf numFmtId="49" fontId="53" fillId="6" borderId="10" xfId="0" applyNumberFormat="1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0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65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51" fillId="34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2" fillId="39" borderId="12" xfId="0" applyFont="1" applyFill="1" applyBorder="1" applyAlignment="1">
      <alignment horizontal="center"/>
    </xf>
    <xf numFmtId="0" fontId="62" fillId="39" borderId="25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0" fillId="0" borderId="26" xfId="0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51" fillId="33" borderId="27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7" fillId="0" borderId="0" xfId="0" applyFont="1" applyAlignment="1">
      <alignment horizontal="right" vertical="center"/>
    </xf>
    <xf numFmtId="0" fontId="61" fillId="0" borderId="2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7" fillId="0" borderId="0" xfId="0" applyFont="1" applyAlignment="1">
      <alignment horizontal="center"/>
    </xf>
    <xf numFmtId="9" fontId="67" fillId="0" borderId="0" xfId="52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1:X37"/>
  <sheetViews>
    <sheetView showGridLines="0" tabSelected="1" zoomScalePageLayoutView="0" workbookViewId="0" topLeftCell="A1">
      <selection activeCell="B2" sqref="B2"/>
    </sheetView>
  </sheetViews>
  <sheetFormatPr defaultColWidth="11.00390625" defaultRowHeight="15.75" outlineLevelCol="1"/>
  <cols>
    <col min="1" max="1" width="5.125" style="0" bestFit="1" customWidth="1"/>
    <col min="2" max="2" width="20.625" style="0" customWidth="1"/>
    <col min="3" max="3" width="6.25390625" style="0" bestFit="1" customWidth="1"/>
    <col min="4" max="4" width="1.625" style="10" customWidth="1" collapsed="1"/>
    <col min="5" max="5" width="3.75390625" style="4" bestFit="1" customWidth="1"/>
    <col min="6" max="6" width="20.625" style="4" customWidth="1"/>
    <col min="7" max="7" width="5.375" style="4" bestFit="1" customWidth="1"/>
    <col min="8" max="8" width="3.75390625" style="9" hidden="1" customWidth="1" outlineLevel="1"/>
    <col min="9" max="9" width="1.625" style="89" customWidth="1" collapsed="1"/>
    <col min="10" max="10" width="3.00390625" style="9" bestFit="1" customWidth="1"/>
    <col min="11" max="11" width="20.625" style="0" customWidth="1"/>
    <col min="12" max="12" width="5.50390625" style="5" bestFit="1" customWidth="1"/>
    <col min="13" max="13" width="3.00390625" style="9" bestFit="1" customWidth="1"/>
    <col min="14" max="14" width="20.625" style="0" customWidth="1"/>
    <col min="15" max="15" width="5.50390625" style="5" bestFit="1" customWidth="1"/>
    <col min="16" max="16" width="1.875" style="0" bestFit="1" customWidth="1"/>
    <col min="17" max="17" width="20.625" style="0" customWidth="1"/>
    <col min="18" max="18" width="5.50390625" style="5" bestFit="1" customWidth="1"/>
    <col min="19" max="19" width="1.875" style="0" bestFit="1" customWidth="1"/>
    <col min="20" max="20" width="20.625" style="0" customWidth="1"/>
    <col min="21" max="21" width="5.50390625" style="5" bestFit="1" customWidth="1"/>
    <col min="22" max="22" width="1.625" style="0" customWidth="1"/>
    <col min="23" max="23" width="5.375" style="0" bestFit="1" customWidth="1"/>
    <col min="24" max="24" width="20.625" style="0" customWidth="1"/>
  </cols>
  <sheetData>
    <row r="1" spans="1:24" s="50" customFormat="1" ht="15.75">
      <c r="A1" s="18" t="s">
        <v>1</v>
      </c>
      <c r="B1" s="18" t="s">
        <v>0</v>
      </c>
      <c r="C1" s="18" t="s">
        <v>38</v>
      </c>
      <c r="D1" s="53"/>
      <c r="E1" s="91" t="s">
        <v>39</v>
      </c>
      <c r="F1" s="18" t="s">
        <v>2</v>
      </c>
      <c r="G1" s="90" t="s">
        <v>18</v>
      </c>
      <c r="H1" s="51"/>
      <c r="I1" s="86"/>
      <c r="J1" s="51"/>
      <c r="K1" s="66" t="s">
        <v>66</v>
      </c>
      <c r="L1" s="92" t="s">
        <v>77</v>
      </c>
      <c r="M1" s="51"/>
      <c r="N1" s="52" t="s">
        <v>73</v>
      </c>
      <c r="O1" s="92" t="s">
        <v>77</v>
      </c>
      <c r="Q1" s="52" t="s">
        <v>74</v>
      </c>
      <c r="R1" s="92" t="s">
        <v>77</v>
      </c>
      <c r="T1" s="52" t="s">
        <v>75</v>
      </c>
      <c r="U1" s="92" t="s">
        <v>77</v>
      </c>
      <c r="W1" s="18" t="s">
        <v>18</v>
      </c>
      <c r="X1" s="18" t="s">
        <v>17</v>
      </c>
    </row>
    <row r="2" spans="1:24" ht="15.75">
      <c r="A2" s="80" t="s">
        <v>67</v>
      </c>
      <c r="B2" s="75" t="s">
        <v>79</v>
      </c>
      <c r="C2" s="80"/>
      <c r="D2" s="22"/>
      <c r="E2" s="80">
        <v>1</v>
      </c>
      <c r="F2" s="80" t="str">
        <f>B2</f>
        <v>Amélie ZaN</v>
      </c>
      <c r="G2" s="57">
        <v>1</v>
      </c>
      <c r="H2" s="9" t="str">
        <f>IF(G2="","",G2&amp;RIGHT($F$1,1))</f>
        <v>1A</v>
      </c>
      <c r="I2" s="115">
        <v>1</v>
      </c>
      <c r="J2" s="20" t="s">
        <v>48</v>
      </c>
      <c r="K2" s="84" t="s">
        <v>85</v>
      </c>
      <c r="L2" s="23" t="s">
        <v>16</v>
      </c>
      <c r="M2" s="22" t="s">
        <v>41</v>
      </c>
      <c r="N2" s="28" t="str">
        <f>IF(ISNA(INDEX($F$2:$F$20,MATCH(M2,$H$2:$H$37,0))),"",INDEX($F$2:$F$20,MATCH(M2,$H$2:$H$37,0)))</f>
        <v>Amélie ZaN</v>
      </c>
      <c r="O2" s="23" t="s">
        <v>15</v>
      </c>
      <c r="P2" s="13" t="s">
        <v>15</v>
      </c>
      <c r="Q2" s="28" t="str">
        <f>IF(O2="","",IF(O2="G",N2,N3))</f>
        <v>Amélie ZaN</v>
      </c>
      <c r="R2" s="23" t="s">
        <v>16</v>
      </c>
      <c r="S2" s="13" t="s">
        <v>15</v>
      </c>
      <c r="T2" s="28" t="str">
        <f>IF(R2="","",IF(R2="G",Q2,Q3))</f>
        <v>Karine Julien le best</v>
      </c>
      <c r="U2" s="23" t="s">
        <v>16</v>
      </c>
      <c r="W2" s="28">
        <v>1</v>
      </c>
      <c r="X2" s="27" t="str">
        <f>IF(U2="","",IF(U2="G",T2,T3))</f>
        <v>Lik Nolan</v>
      </c>
    </row>
    <row r="3" spans="1:24" ht="15.75">
      <c r="A3" s="80" t="s">
        <v>68</v>
      </c>
      <c r="B3" s="75" t="s">
        <v>80</v>
      </c>
      <c r="C3" s="80"/>
      <c r="D3" s="22"/>
      <c r="E3" s="71">
        <v>2</v>
      </c>
      <c r="F3" s="71" t="str">
        <f>B9</f>
        <v>Marjo Ariel</v>
      </c>
      <c r="G3" s="57">
        <v>2</v>
      </c>
      <c r="H3" s="9" t="str">
        <f>IF(G3="","",G3&amp;RIGHT($F$1,1))</f>
        <v>2A</v>
      </c>
      <c r="I3" s="115"/>
      <c r="J3" s="22" t="s">
        <v>49</v>
      </c>
      <c r="K3" s="85" t="s">
        <v>82</v>
      </c>
      <c r="L3" s="93"/>
      <c r="M3" s="13" t="s">
        <v>58</v>
      </c>
      <c r="N3" s="28" t="str">
        <f>IF(L2="","",IF(L2="G",K2,K3))</f>
        <v>Anne Yanis</v>
      </c>
      <c r="O3" s="93"/>
      <c r="P3" s="13" t="s">
        <v>15</v>
      </c>
      <c r="Q3" s="28" t="str">
        <f>IF(O5="","",IF(O5="G",N5,N6))</f>
        <v>Karine Julien le best</v>
      </c>
      <c r="R3" s="93"/>
      <c r="S3" s="13" t="s">
        <v>15</v>
      </c>
      <c r="T3" s="28" t="str">
        <f>IF(R5="","",IF(R5="G",Q5,Q6))</f>
        <v>Lik Nolan</v>
      </c>
      <c r="U3" s="93"/>
      <c r="W3" s="2">
        <v>2</v>
      </c>
      <c r="X3" s="27" t="str">
        <f>IF(U2="","",IF(U2="P",T2,T3))</f>
        <v>Karine Julien le best</v>
      </c>
    </row>
    <row r="4" spans="1:24" ht="15.75">
      <c r="A4" s="80" t="s">
        <v>69</v>
      </c>
      <c r="B4" s="75" t="s">
        <v>83</v>
      </c>
      <c r="C4" s="80"/>
      <c r="D4" s="22"/>
      <c r="E4" s="81">
        <v>3</v>
      </c>
      <c r="F4" s="81" t="str">
        <f>B10</f>
        <v>Enola Yann</v>
      </c>
      <c r="G4" s="57">
        <v>3</v>
      </c>
      <c r="H4" s="9" t="str">
        <f>IF(G4="","",G4&amp;RIGHT($F$1,1))</f>
        <v>3A</v>
      </c>
      <c r="I4" s="87"/>
      <c r="K4" s="60"/>
      <c r="L4" s="25"/>
      <c r="O4" s="25"/>
      <c r="P4" s="9"/>
      <c r="R4" s="25"/>
      <c r="T4" s="8" t="s">
        <v>8</v>
      </c>
      <c r="U4" s="25"/>
      <c r="W4" s="85">
        <v>3</v>
      </c>
      <c r="X4" s="27" t="str">
        <f>IF(U5="","",IF(U5="G",T5,T6))</f>
        <v>Susmita Swarooooooop</v>
      </c>
    </row>
    <row r="5" spans="1:24" ht="15.75">
      <c r="A5" s="80" t="s">
        <v>70</v>
      </c>
      <c r="B5" s="75" t="s">
        <v>84</v>
      </c>
      <c r="C5" s="80"/>
      <c r="D5" s="22"/>
      <c r="E5" s="1">
        <v>4</v>
      </c>
      <c r="F5" s="1">
        <f>B17</f>
        <v>0</v>
      </c>
      <c r="G5" s="57">
        <f>INDEX('Poules A - B'!$J$16:$M$16,MATCH(Tableau!E5,'Poules A - B'!$J$8:$M$8,0))</f>
      </c>
      <c r="H5" s="9">
        <f>IF(G5="","",G5&amp;RIGHT($F$1,1))</f>
      </c>
      <c r="I5" s="115">
        <v>2</v>
      </c>
      <c r="J5" s="58" t="s">
        <v>50</v>
      </c>
      <c r="K5" s="84"/>
      <c r="L5" s="23"/>
      <c r="M5" s="13" t="s">
        <v>59</v>
      </c>
      <c r="N5" s="28" t="s">
        <v>80</v>
      </c>
      <c r="O5" s="23" t="s">
        <v>16</v>
      </c>
      <c r="P5" s="13" t="s">
        <v>15</v>
      </c>
      <c r="Q5" s="28" t="str">
        <f>IF(O8="","",IF(O8="G",N8,N9))</f>
        <v>Susmita Swarooooooop</v>
      </c>
      <c r="R5" s="23" t="s">
        <v>16</v>
      </c>
      <c r="S5" s="9" t="s">
        <v>16</v>
      </c>
      <c r="T5" s="27" t="str">
        <f>IF(R2="","",IF(R2="P",Q2,Q3))</f>
        <v>Amélie ZaN</v>
      </c>
      <c r="U5" s="23" t="s">
        <v>16</v>
      </c>
      <c r="W5" s="1">
        <v>4</v>
      </c>
      <c r="X5" s="27" t="str">
        <f>IF(U5="","",IF(U5="P",T5,T6))</f>
        <v>Amélie ZaN</v>
      </c>
    </row>
    <row r="6" spans="1:24" ht="18.75">
      <c r="A6" s="71">
        <v>5</v>
      </c>
      <c r="B6" s="76" t="s">
        <v>81</v>
      </c>
      <c r="C6" s="71"/>
      <c r="D6" s="22"/>
      <c r="F6" s="18" t="s">
        <v>3</v>
      </c>
      <c r="G6" s="11"/>
      <c r="I6" s="115"/>
      <c r="J6" s="22" t="s">
        <v>51</v>
      </c>
      <c r="K6" s="84"/>
      <c r="L6" s="93"/>
      <c r="M6" s="22" t="s">
        <v>42</v>
      </c>
      <c r="N6" s="28" t="s">
        <v>91</v>
      </c>
      <c r="O6" s="93"/>
      <c r="P6" s="13" t="s">
        <v>15</v>
      </c>
      <c r="Q6" s="28" t="str">
        <f>IF(O11="","",IF(O11="G",N11,N12))</f>
        <v>Lik Nolan</v>
      </c>
      <c r="R6" s="93"/>
      <c r="S6" s="9" t="s">
        <v>16</v>
      </c>
      <c r="T6" s="27" t="str">
        <f>IF(R5="","",IF(R5="P",Q5,Q6))</f>
        <v>Susmita Swarooooooop</v>
      </c>
      <c r="U6" s="93"/>
      <c r="W6" s="1">
        <v>5</v>
      </c>
      <c r="X6" s="27" t="str">
        <f>IF(U8="","",IF(U8="G",T8,T9))</f>
        <v>Karine Micka</v>
      </c>
    </row>
    <row r="7" spans="1:24" ht="15.75">
      <c r="A7" s="71">
        <v>6</v>
      </c>
      <c r="B7" s="76" t="s">
        <v>82</v>
      </c>
      <c r="C7" s="71"/>
      <c r="D7" s="22"/>
      <c r="E7" s="80">
        <v>1</v>
      </c>
      <c r="F7" s="80" t="str">
        <f>B3</f>
        <v>Karine Micka</v>
      </c>
      <c r="G7" s="57">
        <v>2</v>
      </c>
      <c r="H7" s="9" t="str">
        <f>IF(G7="","",G7&amp;RIGHT($F$6,1))</f>
        <v>2B</v>
      </c>
      <c r="I7" s="87"/>
      <c r="K7" s="60"/>
      <c r="L7" s="25"/>
      <c r="O7" s="25"/>
      <c r="Q7" s="4" t="s">
        <v>6</v>
      </c>
      <c r="R7" s="25"/>
      <c r="T7" s="8" t="s">
        <v>9</v>
      </c>
      <c r="U7" s="25"/>
      <c r="W7" s="1">
        <v>6</v>
      </c>
      <c r="X7" s="27" t="str">
        <f>IF(U8="","",IF(U8="P",T8,T9))</f>
        <v>Christelle Romain</v>
      </c>
    </row>
    <row r="8" spans="1:24" ht="15.75">
      <c r="A8" s="71">
        <v>7</v>
      </c>
      <c r="B8" s="76" t="s">
        <v>85</v>
      </c>
      <c r="C8" s="71"/>
      <c r="D8" s="22"/>
      <c r="E8" s="71">
        <v>2</v>
      </c>
      <c r="F8" s="71" t="str">
        <f>B8</f>
        <v>Delphine Stéphane</v>
      </c>
      <c r="G8" s="57">
        <v>3</v>
      </c>
      <c r="H8" s="9" t="str">
        <f>IF(G8="","",G8&amp;RIGHT($F$6,1))</f>
        <v>3B</v>
      </c>
      <c r="I8" s="115">
        <v>3</v>
      </c>
      <c r="J8" s="21" t="s">
        <v>52</v>
      </c>
      <c r="K8" s="84"/>
      <c r="L8" s="23"/>
      <c r="M8" s="22" t="s">
        <v>43</v>
      </c>
      <c r="N8" s="28" t="s">
        <v>89</v>
      </c>
      <c r="O8" s="23" t="s">
        <v>15</v>
      </c>
      <c r="P8" s="9" t="s">
        <v>16</v>
      </c>
      <c r="Q8" s="82" t="s">
        <v>81</v>
      </c>
      <c r="R8" s="23" t="s">
        <v>15</v>
      </c>
      <c r="S8" s="13" t="s">
        <v>15</v>
      </c>
      <c r="T8" s="82" t="str">
        <f>IF(R8="","",IF(R8="G",Q8,Q9))</f>
        <v>Christelle Romain</v>
      </c>
      <c r="U8" s="23" t="s">
        <v>16</v>
      </c>
      <c r="W8" s="1">
        <v>7</v>
      </c>
      <c r="X8" s="27" t="str">
        <f>IF(U11="","",IF(U11="G",T11,T12))</f>
        <v>Anne Yanis</v>
      </c>
    </row>
    <row r="9" spans="1:24" ht="15.75">
      <c r="A9" s="71">
        <v>8</v>
      </c>
      <c r="B9" s="76" t="s">
        <v>86</v>
      </c>
      <c r="C9" s="71"/>
      <c r="D9" s="22"/>
      <c r="E9" s="81">
        <v>3</v>
      </c>
      <c r="F9" s="81" t="str">
        <f>B11</f>
        <v>Lik Nolan</v>
      </c>
      <c r="G9" s="57">
        <v>1</v>
      </c>
      <c r="H9" s="9" t="str">
        <f>IF(G9="","",G9&amp;RIGHT($F$6,1))</f>
        <v>1B</v>
      </c>
      <c r="I9" s="115"/>
      <c r="J9" s="58" t="s">
        <v>53</v>
      </c>
      <c r="K9" s="84">
        <f>IF(ISNA(INDEX($F$2:$F$20,MATCH(J9,$H$2:$H$37,0))),"",INDEX($F$2:$F$20,MATCH(J9,$H$2:$H$37,0)))</f>
      </c>
      <c r="L9" s="93"/>
      <c r="M9" s="13" t="s">
        <v>60</v>
      </c>
      <c r="N9" s="28" t="s">
        <v>86</v>
      </c>
      <c r="O9" s="93"/>
      <c r="P9" s="9" t="s">
        <v>16</v>
      </c>
      <c r="Q9" s="82" t="s">
        <v>86</v>
      </c>
      <c r="R9" s="93"/>
      <c r="S9" s="13" t="s">
        <v>15</v>
      </c>
      <c r="T9" s="82" t="str">
        <f>IF(R11="","",IF(R11="G",Q11,Q12))</f>
        <v>Karine Micka</v>
      </c>
      <c r="U9" s="93"/>
      <c r="W9" s="1">
        <v>8</v>
      </c>
      <c r="X9" s="27" t="str">
        <f>IF(U11="","",IF(U11="P",T11,T12))</f>
        <v>Marjo Ariel</v>
      </c>
    </row>
    <row r="10" spans="1:24" ht="15.75">
      <c r="A10" s="81">
        <v>9</v>
      </c>
      <c r="B10" s="77" t="s">
        <v>90</v>
      </c>
      <c r="C10" s="81"/>
      <c r="D10" s="22"/>
      <c r="E10" s="1">
        <v>4</v>
      </c>
      <c r="F10" s="1">
        <f>B16</f>
        <v>0</v>
      </c>
      <c r="G10" s="57">
        <f>INDEX('Poules A - B'!$J$33:$M$33,MATCH(Tableau!E10,'Poules A - B'!$J$25:$M$25,0))</f>
      </c>
      <c r="H10" s="9">
        <f>IF(G10="","",G10&amp;RIGHT($F$6,1))</f>
      </c>
      <c r="I10" s="87"/>
      <c r="J10" s="19"/>
      <c r="K10" s="60"/>
      <c r="L10" s="25"/>
      <c r="O10" s="25"/>
      <c r="P10" s="9"/>
      <c r="Q10" s="5"/>
      <c r="R10" s="25"/>
      <c r="T10" s="8" t="s">
        <v>10</v>
      </c>
      <c r="U10" s="25"/>
      <c r="W10" s="1">
        <v>9</v>
      </c>
      <c r="X10" s="27" t="str">
        <f>IF(U15="","",IF(U15="G",T15,T16))</f>
        <v>Delphine Stephane</v>
      </c>
    </row>
    <row r="11" spans="1:24" ht="15.75">
      <c r="A11" s="81">
        <v>10</v>
      </c>
      <c r="B11" s="77" t="s">
        <v>87</v>
      </c>
      <c r="C11" s="81"/>
      <c r="D11" s="22"/>
      <c r="F11" s="18" t="s">
        <v>4</v>
      </c>
      <c r="G11" s="11"/>
      <c r="I11" s="115">
        <v>4</v>
      </c>
      <c r="J11" s="22" t="s">
        <v>54</v>
      </c>
      <c r="K11" s="85" t="s">
        <v>81</v>
      </c>
      <c r="L11" s="23" t="s">
        <v>15</v>
      </c>
      <c r="M11" s="13" t="s">
        <v>61</v>
      </c>
      <c r="N11" s="28" t="str">
        <f>IF(L11="","",IF(L11="G",K11,K12))</f>
        <v>Christelle Romain</v>
      </c>
      <c r="O11" s="23" t="s">
        <v>16</v>
      </c>
      <c r="P11" s="9" t="s">
        <v>16</v>
      </c>
      <c r="Q11" s="82" t="s">
        <v>80</v>
      </c>
      <c r="R11" s="23" t="s">
        <v>15</v>
      </c>
      <c r="S11" s="9" t="s">
        <v>16</v>
      </c>
      <c r="T11" s="27" t="str">
        <f>IF(R8="","",IF(R8="P",Q8,Q9))</f>
        <v>Marjo Ariel</v>
      </c>
      <c r="U11" s="23" t="s">
        <v>16</v>
      </c>
      <c r="W11" s="1">
        <v>10</v>
      </c>
      <c r="X11" s="27" t="str">
        <f>IF(U15="","",IF(U15="P",T15,T16))</f>
        <v>Enola Yann</v>
      </c>
    </row>
    <row r="12" spans="1:24" ht="15.75">
      <c r="A12" s="81">
        <v>11</v>
      </c>
      <c r="B12" s="78"/>
      <c r="C12" s="81"/>
      <c r="D12" s="22"/>
      <c r="E12" s="80">
        <v>1</v>
      </c>
      <c r="F12" s="80" t="str">
        <f>B4</f>
        <v>Karine Julien</v>
      </c>
      <c r="G12" s="57">
        <f>INDEX('Poules C - D'!$J$16:$M$16,MATCH(Tableau!E12,'Poules C - D'!$J$8:$M$8,0))</f>
      </c>
      <c r="H12" s="9">
        <f>IF(G12="","",G12&amp;RIGHT($F$11,1))</f>
      </c>
      <c r="I12" s="115"/>
      <c r="J12" s="21" t="s">
        <v>55</v>
      </c>
      <c r="K12" s="84" t="s">
        <v>90</v>
      </c>
      <c r="L12" s="93"/>
      <c r="M12" s="22" t="s">
        <v>44</v>
      </c>
      <c r="N12" s="28" t="str">
        <f>IF(ISNA(INDEX($F$2:$F$20,MATCH(M12,$H$2:$H$37,0))),"",INDEX($F$2:$F$20,MATCH(M12,$H$2:$H$37,0)))</f>
        <v>Lik Nolan</v>
      </c>
      <c r="O12" s="93"/>
      <c r="P12" s="9" t="s">
        <v>16</v>
      </c>
      <c r="Q12" s="82" t="s">
        <v>82</v>
      </c>
      <c r="R12" s="93"/>
      <c r="S12" s="9" t="s">
        <v>16</v>
      </c>
      <c r="T12" s="27" t="str">
        <f>IF(R11="","",IF(R11="P",Q11,Q12))</f>
        <v>Anne Yanis</v>
      </c>
      <c r="U12" s="93"/>
      <c r="W12" s="1">
        <v>11</v>
      </c>
      <c r="X12" s="27">
        <f>IF(U18="","",IF(U18="G",T18,T19))</f>
      </c>
    </row>
    <row r="13" spans="1:24" ht="15.75">
      <c r="A13" s="81">
        <v>12</v>
      </c>
      <c r="B13" s="79"/>
      <c r="C13" s="81"/>
      <c r="D13" s="22"/>
      <c r="E13" s="71">
        <v>2</v>
      </c>
      <c r="F13" s="71" t="str">
        <f>B7</f>
        <v>Anne Yanis</v>
      </c>
      <c r="G13" s="57">
        <f>INDEX('Poules C - D'!$J$16:$M$16,MATCH(Tableau!E13,'Poules C - D'!$J$8:$M$8,0))</f>
      </c>
      <c r="H13" s="9">
        <f>IF(G13="","",G13&amp;RIGHT($F$11,1))</f>
      </c>
      <c r="I13" s="88"/>
      <c r="J13" s="19"/>
      <c r="K13" s="67"/>
      <c r="L13" s="68"/>
      <c r="M13" s="69"/>
      <c r="N13" s="70"/>
      <c r="O13" s="24"/>
      <c r="P13" s="9"/>
      <c r="Q13" s="16"/>
      <c r="R13" s="24"/>
      <c r="S13" s="9"/>
      <c r="T13" s="16"/>
      <c r="U13" s="25"/>
      <c r="W13" s="1">
        <v>12</v>
      </c>
      <c r="X13" s="27">
        <f>IF(U18="","",IF(U18="P",T18,T19))</f>
      </c>
    </row>
    <row r="14" spans="1:24" ht="15.75">
      <c r="A14" s="1">
        <v>13</v>
      </c>
      <c r="B14" s="74"/>
      <c r="C14" s="1"/>
      <c r="D14" s="22"/>
      <c r="E14" s="81">
        <v>3</v>
      </c>
      <c r="F14" s="81">
        <f>B12</f>
        <v>0</v>
      </c>
      <c r="G14" s="57">
        <f>INDEX('Poules C - D'!$J$16:$M$16,MATCH(Tableau!E14,'Poules C - D'!$J$8:$M$8,0))</f>
      </c>
      <c r="H14" s="9">
        <f>IF(G14="","",G14&amp;RIGHT($F$11,1))</f>
      </c>
      <c r="I14" s="88"/>
      <c r="K14" s="4"/>
      <c r="M14" s="21"/>
      <c r="N14" s="2" t="s">
        <v>76</v>
      </c>
      <c r="O14" s="25"/>
      <c r="P14" s="9"/>
      <c r="Q14" s="4" t="s">
        <v>36</v>
      </c>
      <c r="R14" s="25"/>
      <c r="T14" s="8" t="s">
        <v>11</v>
      </c>
      <c r="U14" s="25"/>
      <c r="W14" s="1">
        <v>13</v>
      </c>
      <c r="X14" s="27">
        <f>IF(U21="","",IF(U21="G",T21,T22))</f>
      </c>
    </row>
    <row r="15" spans="1:24" ht="15.75">
      <c r="A15" s="1">
        <v>14</v>
      </c>
      <c r="B15" s="74"/>
      <c r="C15" s="1"/>
      <c r="D15" s="22"/>
      <c r="E15" s="1">
        <v>4</v>
      </c>
      <c r="F15" s="1">
        <f>B15</f>
        <v>0</v>
      </c>
      <c r="G15" s="57">
        <f>INDEX('Poules C - D'!$J$16:$M$16,MATCH(Tableau!E15,'Poules C - D'!$J$8:$M$8,0))</f>
      </c>
      <c r="H15" s="9">
        <f>IF(G15="","",G15&amp;RIGHT($F$11,1))</f>
      </c>
      <c r="I15" s="88"/>
      <c r="M15" s="22" t="s">
        <v>40</v>
      </c>
      <c r="N15" s="29"/>
      <c r="O15" s="23" t="s">
        <v>15</v>
      </c>
      <c r="P15" s="13" t="s">
        <v>15</v>
      </c>
      <c r="Q15" s="29" t="s">
        <v>81</v>
      </c>
      <c r="R15" s="23" t="s">
        <v>15</v>
      </c>
      <c r="S15" s="13" t="s">
        <v>15</v>
      </c>
      <c r="T15" s="29" t="s">
        <v>92</v>
      </c>
      <c r="U15" s="23" t="s">
        <v>15</v>
      </c>
      <c r="W15" s="1">
        <v>14</v>
      </c>
      <c r="X15" s="27">
        <f>IF(U21="","",IF(U21="P",T21,T22))</f>
      </c>
    </row>
    <row r="16" spans="1:24" ht="15.75">
      <c r="A16" s="1">
        <v>15</v>
      </c>
      <c r="B16" s="74"/>
      <c r="C16" s="1"/>
      <c r="D16" s="22"/>
      <c r="F16" s="18" t="s">
        <v>5</v>
      </c>
      <c r="G16" s="11"/>
      <c r="I16" s="88"/>
      <c r="K16" s="4"/>
      <c r="M16" s="9" t="s">
        <v>62</v>
      </c>
      <c r="N16" s="29"/>
      <c r="O16" s="93"/>
      <c r="P16" s="13" t="s">
        <v>15</v>
      </c>
      <c r="Q16" s="29" t="s">
        <v>85</v>
      </c>
      <c r="R16" s="93"/>
      <c r="S16" s="13" t="s">
        <v>15</v>
      </c>
      <c r="T16" s="29" t="s">
        <v>90</v>
      </c>
      <c r="U16" s="93"/>
      <c r="W16" s="1">
        <v>15</v>
      </c>
      <c r="X16" s="27">
        <f>IF(U24="","",IF(U24="G",T24,T25))</f>
      </c>
    </row>
    <row r="17" spans="1:24" ht="15.75">
      <c r="A17" s="1">
        <v>16</v>
      </c>
      <c r="B17" s="73"/>
      <c r="C17" s="1"/>
      <c r="D17" s="22"/>
      <c r="E17" s="80">
        <v>1</v>
      </c>
      <c r="F17" s="80" t="str">
        <f>B5</f>
        <v>Susmita Swaroop</v>
      </c>
      <c r="G17" s="57">
        <f>INDEX('Poules C - D'!$J$33:$M$33,MATCH(Tableau!E17,'Poules C - D'!$J$25:$M$25,0))</f>
      </c>
      <c r="H17" s="9">
        <f>IF(G17="","",G17&amp;RIGHT($F$16,1))</f>
      </c>
      <c r="I17" s="88"/>
      <c r="K17" s="4"/>
      <c r="M17" s="22"/>
      <c r="N17" s="5"/>
      <c r="O17" s="25"/>
      <c r="P17" s="9"/>
      <c r="Q17" s="5"/>
      <c r="R17" s="25"/>
      <c r="S17" s="9"/>
      <c r="T17" s="8" t="s">
        <v>12</v>
      </c>
      <c r="U17" s="25"/>
      <c r="W17" s="1">
        <v>16</v>
      </c>
      <c r="X17" s="27">
        <f>IF(U24="","",IF(U24="P",T24,T25))</f>
      </c>
    </row>
    <row r="18" spans="1:21" ht="15.75">
      <c r="A18" s="112" t="s">
        <v>14</v>
      </c>
      <c r="B18" s="113"/>
      <c r="C18" s="114"/>
      <c r="D18" s="22"/>
      <c r="E18" s="71">
        <v>2</v>
      </c>
      <c r="F18" s="71" t="str">
        <f>B6</f>
        <v>Christelle Romain</v>
      </c>
      <c r="G18" s="57">
        <f>INDEX('Poules C - D'!$J$33:$M$33,MATCH(Tableau!E18,'Poules C - D'!$J$25:$M$25,0))</f>
      </c>
      <c r="H18" s="9">
        <f>IF(G18="","",G18&amp;RIGHT($F$16,1))</f>
      </c>
      <c r="I18" s="88"/>
      <c r="K18" s="4"/>
      <c r="M18" s="72" t="s">
        <v>63</v>
      </c>
      <c r="N18" s="29"/>
      <c r="O18" s="23" t="s">
        <v>16</v>
      </c>
      <c r="P18" s="13" t="s">
        <v>15</v>
      </c>
      <c r="Q18" s="29" t="s">
        <v>90</v>
      </c>
      <c r="R18" s="23"/>
      <c r="S18" s="9" t="s">
        <v>16</v>
      </c>
      <c r="T18" s="59"/>
      <c r="U18" s="23"/>
    </row>
    <row r="19" spans="1:21" ht="15.75">
      <c r="A19" s="4" t="s">
        <v>71</v>
      </c>
      <c r="B19" s="4" t="s">
        <v>72</v>
      </c>
      <c r="D19" s="22"/>
      <c r="E19" s="81">
        <v>3</v>
      </c>
      <c r="F19" s="81">
        <f>B13</f>
        <v>0</v>
      </c>
      <c r="G19" s="57">
        <f>INDEX('Poules C - D'!$J$33:$M$33,MATCH(Tableau!E19,'Poules C - D'!$J$25:$M$25,0))</f>
      </c>
      <c r="H19" s="9">
        <f>IF(G19="","",G19&amp;RIGHT($F$16,1))</f>
      </c>
      <c r="I19" s="88"/>
      <c r="K19" s="4"/>
      <c r="M19" s="22" t="s">
        <v>45</v>
      </c>
      <c r="N19" s="26"/>
      <c r="O19" s="93"/>
      <c r="P19" s="13" t="s">
        <v>15</v>
      </c>
      <c r="Q19" s="29" t="s">
        <v>82</v>
      </c>
      <c r="R19" s="93"/>
      <c r="S19" s="9" t="s">
        <v>16</v>
      </c>
      <c r="T19" s="59">
        <f>IF(R18="","",IF(R18="P",Q18,Q19))</f>
      </c>
      <c r="U19" s="93"/>
    </row>
    <row r="20" spans="4:21" ht="15.75">
      <c r="D20" s="22"/>
      <c r="E20" s="1">
        <v>4</v>
      </c>
      <c r="F20" s="1">
        <f>B14</f>
        <v>0</v>
      </c>
      <c r="G20" s="57">
        <f>INDEX('Poules C - D'!$J$33:$M$33,MATCH(Tableau!E20,'Poules C - D'!$J$25:$M$25,0))</f>
      </c>
      <c r="H20" s="9">
        <f>IF(G20="","",G20&amp;RIGHT($F$16,1))</f>
      </c>
      <c r="I20" s="88"/>
      <c r="K20" s="4"/>
      <c r="M20" s="22"/>
      <c r="N20" s="5"/>
      <c r="O20" s="25"/>
      <c r="P20" s="9"/>
      <c r="Q20" s="12" t="s">
        <v>37</v>
      </c>
      <c r="R20" s="25"/>
      <c r="T20" s="8" t="s">
        <v>13</v>
      </c>
      <c r="U20" s="25"/>
    </row>
    <row r="21" spans="4:21" ht="15.75">
      <c r="D21" s="22"/>
      <c r="H21" s="55"/>
      <c r="I21" s="88"/>
      <c r="K21" s="4"/>
      <c r="M21" s="58" t="s">
        <v>46</v>
      </c>
      <c r="N21" s="26"/>
      <c r="O21" s="23"/>
      <c r="P21" s="9" t="s">
        <v>16</v>
      </c>
      <c r="Q21" s="83"/>
      <c r="R21" s="23"/>
      <c r="S21" s="13" t="s">
        <v>15</v>
      </c>
      <c r="T21" s="83">
        <f>IF(R21="","",IF(R21="G",Q21,Q22))</f>
      </c>
      <c r="U21" s="23"/>
    </row>
    <row r="22" spans="4:21" ht="15.75">
      <c r="D22" s="22"/>
      <c r="I22" s="88"/>
      <c r="K22" s="4"/>
      <c r="M22" s="9" t="s">
        <v>64</v>
      </c>
      <c r="N22" s="26"/>
      <c r="O22" s="93"/>
      <c r="P22" s="9" t="s">
        <v>16</v>
      </c>
      <c r="Q22" s="83"/>
      <c r="R22" s="93"/>
      <c r="S22" s="13" t="s">
        <v>15</v>
      </c>
      <c r="T22" s="83">
        <f>IF(R24="","",IF(R24="G",Q24,Q25))</f>
      </c>
      <c r="U22" s="93"/>
    </row>
    <row r="23" spans="4:21" ht="15.75">
      <c r="D23" s="22"/>
      <c r="I23" s="88"/>
      <c r="K23" s="4"/>
      <c r="M23" s="22"/>
      <c r="N23" s="5"/>
      <c r="O23" s="25"/>
      <c r="P23" s="9"/>
      <c r="Q23" s="5"/>
      <c r="R23" s="25"/>
      <c r="S23" s="9"/>
      <c r="T23" s="8" t="s">
        <v>7</v>
      </c>
      <c r="U23" s="25"/>
    </row>
    <row r="24" spans="3:21" ht="15.75">
      <c r="C24" s="4"/>
      <c r="D24" s="22"/>
      <c r="I24" s="88"/>
      <c r="K24" s="4"/>
      <c r="M24" s="72" t="s">
        <v>65</v>
      </c>
      <c r="N24" s="29"/>
      <c r="O24" s="23" t="s">
        <v>16</v>
      </c>
      <c r="P24" s="9" t="s">
        <v>16</v>
      </c>
      <c r="Q24" s="83">
        <f>IF(O21="","",IF(O21="P",N21,N22))</f>
      </c>
      <c r="R24" s="23"/>
      <c r="S24" s="9" t="s">
        <v>16</v>
      </c>
      <c r="T24" s="27">
        <f>IF(R21="","",IF(R21="P",Q21,Q22))</f>
      </c>
      <c r="U24" s="23"/>
    </row>
    <row r="25" spans="3:21" ht="15.75">
      <c r="C25" s="4"/>
      <c r="K25" s="4"/>
      <c r="M25" s="22" t="s">
        <v>47</v>
      </c>
      <c r="N25" s="26"/>
      <c r="O25" s="93"/>
      <c r="P25" s="9" t="s">
        <v>16</v>
      </c>
      <c r="Q25" s="83"/>
      <c r="R25" s="93"/>
      <c r="S25" s="9" t="s">
        <v>16</v>
      </c>
      <c r="T25" s="27">
        <f>IF(R24="","",IF(R24="P",Q24,Q25))</f>
      </c>
      <c r="U25" s="93"/>
    </row>
    <row r="26" spans="3:18" ht="15.75">
      <c r="C26" s="4"/>
      <c r="Q26" s="6"/>
      <c r="R26" s="6"/>
    </row>
    <row r="27" spans="3:18" ht="15.75">
      <c r="C27" s="4"/>
      <c r="Q27" s="6"/>
      <c r="R27" s="6"/>
    </row>
    <row r="28" spans="3:18" ht="15.75">
      <c r="C28" s="4"/>
      <c r="Q28" s="6"/>
      <c r="R28" s="6"/>
    </row>
    <row r="29" spans="3:18" ht="15.75">
      <c r="C29" s="4"/>
      <c r="Q29" s="7"/>
      <c r="R29" s="7"/>
    </row>
    <row r="30" spans="3:18" ht="15.75">
      <c r="C30" s="4"/>
      <c r="Q30" s="6"/>
      <c r="R30" s="6"/>
    </row>
    <row r="31" spans="1:18" ht="15.75">
      <c r="A31" s="4"/>
      <c r="B31" s="4"/>
      <c r="C31" s="4"/>
      <c r="Q31" s="6"/>
      <c r="R31" s="6"/>
    </row>
    <row r="32" spans="17:18" ht="15.75">
      <c r="Q32" s="7"/>
      <c r="R32" s="7"/>
    </row>
    <row r="33" spans="17:18" ht="15.75">
      <c r="Q33" s="6"/>
      <c r="R33" s="6"/>
    </row>
    <row r="34" spans="17:18" ht="15.75">
      <c r="Q34" s="6"/>
      <c r="R34" s="6"/>
    </row>
    <row r="35" spans="17:18" ht="15.75">
      <c r="Q35" s="7"/>
      <c r="R35" s="7"/>
    </row>
    <row r="36" spans="17:18" ht="15.75">
      <c r="Q36" s="6"/>
      <c r="R36" s="6"/>
    </row>
    <row r="37" spans="17:18" ht="15.75">
      <c r="Q37" s="6"/>
      <c r="R37" s="6"/>
    </row>
  </sheetData>
  <sheetProtection/>
  <mergeCells count="5">
    <mergeCell ref="A18:C18"/>
    <mergeCell ref="I11:I12"/>
    <mergeCell ref="I8:I9"/>
    <mergeCell ref="I5:I6"/>
    <mergeCell ref="I2:I3"/>
  </mergeCells>
  <printOptions horizontalCentered="1" verticalCentered="1"/>
  <pageMargins left="0.7500000000000001" right="0.7500000000000001" top="0.984251969" bottom="0.984251969" header="0.5" footer="0.5"/>
  <pageSetup fitToHeight="1" fitToWidth="1" orientation="portrait" paperSize="9" r:id="rId1"/>
  <headerFooter alignWithMargins="0">
    <oddHeader>&amp;L&amp;"Calibri,Normal"&amp;K000000&amp;F&amp;A&amp;D&amp;T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E35"/>
  <sheetViews>
    <sheetView zoomScalePageLayoutView="0" workbookViewId="0" topLeftCell="A1">
      <selection activeCell="H13" sqref="H13"/>
    </sheetView>
  </sheetViews>
  <sheetFormatPr defaultColWidth="11.00390625" defaultRowHeight="15.75"/>
  <cols>
    <col min="1" max="1" width="9.50390625" style="0" bestFit="1" customWidth="1"/>
    <col min="2" max="3" width="20.625" style="0" customWidth="1"/>
    <col min="4" max="4" width="5.125" style="0" bestFit="1" customWidth="1"/>
    <col min="5" max="5" width="10.375" style="0" bestFit="1" customWidth="1"/>
    <col min="6" max="9" width="6.875" style="0" customWidth="1"/>
    <col min="10" max="13" width="4.875" style="0" customWidth="1"/>
    <col min="15" max="15" width="3.50390625" style="0" bestFit="1" customWidth="1"/>
    <col min="16" max="16" width="1.625" style="0" bestFit="1" customWidth="1"/>
    <col min="17" max="17" width="1.875" style="0" bestFit="1" customWidth="1"/>
    <col min="18" max="18" width="1.625" style="0" bestFit="1" customWidth="1"/>
    <col min="19" max="19" width="1.875" style="0" bestFit="1" customWidth="1"/>
    <col min="20" max="20" width="1.625" style="0" bestFit="1" customWidth="1"/>
    <col min="21" max="21" width="1.875" style="0" bestFit="1" customWidth="1"/>
    <col min="22" max="22" width="1.625" style="0" bestFit="1" customWidth="1"/>
    <col min="24" max="24" width="3.50390625" style="0" bestFit="1" customWidth="1"/>
    <col min="25" max="31" width="2.375" style="0" bestFit="1" customWidth="1"/>
  </cols>
  <sheetData>
    <row r="1" spans="1:12" ht="19.5" thickBot="1">
      <c r="A1" s="30" t="s">
        <v>19</v>
      </c>
      <c r="B1" s="31" t="s">
        <v>20</v>
      </c>
      <c r="I1" s="122"/>
      <c r="J1" s="123"/>
      <c r="K1" s="123"/>
      <c r="L1" s="124"/>
    </row>
    <row r="2" spans="1:12" ht="18.75">
      <c r="A2" s="14"/>
      <c r="B2" s="118" t="s">
        <v>0</v>
      </c>
      <c r="C2" s="119"/>
      <c r="D2" s="42" t="s">
        <v>78</v>
      </c>
      <c r="E2" s="35"/>
      <c r="H2" s="108" t="s">
        <v>22</v>
      </c>
      <c r="I2" s="125"/>
      <c r="J2" s="126"/>
      <c r="K2" s="126"/>
      <c r="L2" s="127"/>
    </row>
    <row r="3" spans="1:12" ht="19.5" thickBot="1">
      <c r="A3" s="32">
        <v>1</v>
      </c>
      <c r="B3" s="116" t="str">
        <f>Tableau!F2</f>
        <v>Amélie ZaN</v>
      </c>
      <c r="C3" s="117"/>
      <c r="D3" s="3"/>
      <c r="H3" s="4"/>
      <c r="I3" s="128"/>
      <c r="J3" s="129"/>
      <c r="K3" s="129"/>
      <c r="L3" s="130"/>
    </row>
    <row r="4" spans="1:12" ht="18.75">
      <c r="A4" s="32">
        <v>2</v>
      </c>
      <c r="B4" s="116" t="str">
        <f>Tableau!F3</f>
        <v>Marjo Ariel</v>
      </c>
      <c r="C4" s="117"/>
      <c r="D4" s="3"/>
      <c r="H4" s="4"/>
      <c r="I4" s="4"/>
      <c r="J4" s="4"/>
      <c r="K4" s="4"/>
      <c r="L4" s="4"/>
    </row>
    <row r="5" spans="1:12" ht="18.75">
      <c r="A5" s="32">
        <v>3</v>
      </c>
      <c r="B5" s="116" t="str">
        <f>Tableau!F4</f>
        <v>Enola Yann</v>
      </c>
      <c r="C5" s="117"/>
      <c r="D5" s="3"/>
      <c r="H5" s="4"/>
      <c r="I5" s="4"/>
      <c r="J5" s="4"/>
      <c r="K5" s="4"/>
      <c r="L5" s="4"/>
    </row>
    <row r="6" spans="1:30" ht="18.75">
      <c r="A6" s="32">
        <v>4</v>
      </c>
      <c r="B6" s="116">
        <f>Tableau!F5</f>
        <v>0</v>
      </c>
      <c r="C6" s="117"/>
      <c r="D6" s="3"/>
      <c r="H6" s="4"/>
      <c r="I6" s="4"/>
      <c r="J6" s="4"/>
      <c r="K6" s="4"/>
      <c r="L6" s="4"/>
      <c r="N6" s="62" t="s">
        <v>56</v>
      </c>
      <c r="O6" s="63"/>
      <c r="P6" s="63"/>
      <c r="Q6" s="63"/>
      <c r="R6" s="63"/>
      <c r="S6" s="63"/>
      <c r="T6" s="63"/>
      <c r="U6" s="63"/>
      <c r="W6" s="62" t="s">
        <v>57</v>
      </c>
      <c r="X6" s="63"/>
      <c r="Y6" s="63"/>
      <c r="Z6" s="63"/>
      <c r="AA6" s="63"/>
      <c r="AB6" s="63"/>
      <c r="AC6" s="63"/>
      <c r="AD6" s="63"/>
    </row>
    <row r="7" spans="1:31" ht="16.5" thickBot="1">
      <c r="A7" s="15"/>
      <c r="B7" s="16"/>
      <c r="C7" s="17"/>
      <c r="D7" s="17"/>
      <c r="I7" s="4"/>
      <c r="J7" s="4"/>
      <c r="K7" s="4"/>
      <c r="L7" s="4"/>
      <c r="M7" s="54" t="s">
        <v>23</v>
      </c>
      <c r="O7" s="131">
        <v>1</v>
      </c>
      <c r="P7" s="131"/>
      <c r="Q7" s="131">
        <v>2</v>
      </c>
      <c r="R7" s="131"/>
      <c r="S7" s="131">
        <v>3</v>
      </c>
      <c r="T7" s="131"/>
      <c r="U7" s="131">
        <v>4</v>
      </c>
      <c r="V7" s="131"/>
      <c r="X7" s="131">
        <v>1</v>
      </c>
      <c r="Y7" s="131"/>
      <c r="Z7" s="131">
        <v>2</v>
      </c>
      <c r="AA7" s="131"/>
      <c r="AB7" s="131">
        <v>3</v>
      </c>
      <c r="AC7" s="131"/>
      <c r="AD7" s="131">
        <v>4</v>
      </c>
      <c r="AE7" s="131"/>
    </row>
    <row r="8" spans="1:31" ht="15.75">
      <c r="A8" s="94"/>
      <c r="B8" s="95" t="s">
        <v>24</v>
      </c>
      <c r="C8" s="95" t="s">
        <v>24</v>
      </c>
      <c r="D8" s="95" t="s">
        <v>77</v>
      </c>
      <c r="E8" s="120" t="s">
        <v>25</v>
      </c>
      <c r="F8" s="120"/>
      <c r="G8" s="120"/>
      <c r="H8" s="120"/>
      <c r="I8" s="121"/>
      <c r="J8" s="99">
        <v>1</v>
      </c>
      <c r="K8" s="100">
        <v>2</v>
      </c>
      <c r="L8" s="100">
        <v>3</v>
      </c>
      <c r="M8" s="101">
        <v>4</v>
      </c>
      <c r="O8" s="64" t="s">
        <v>15</v>
      </c>
      <c r="P8" s="64" t="s">
        <v>16</v>
      </c>
      <c r="Q8" s="64" t="s">
        <v>15</v>
      </c>
      <c r="R8" s="64" t="s">
        <v>16</v>
      </c>
      <c r="S8" s="64" t="s">
        <v>15</v>
      </c>
      <c r="T8" s="64" t="s">
        <v>16</v>
      </c>
      <c r="U8" s="64" t="s">
        <v>15</v>
      </c>
      <c r="V8" s="64" t="s">
        <v>16</v>
      </c>
      <c r="X8" s="64" t="s">
        <v>15</v>
      </c>
      <c r="Y8" s="64" t="s">
        <v>16</v>
      </c>
      <c r="Z8" s="64" t="s">
        <v>15</v>
      </c>
      <c r="AA8" s="64" t="s">
        <v>16</v>
      </c>
      <c r="AB8" s="64" t="s">
        <v>15</v>
      </c>
      <c r="AC8" s="64" t="s">
        <v>16</v>
      </c>
      <c r="AD8" s="64" t="s">
        <v>15</v>
      </c>
      <c r="AE8" s="64" t="s">
        <v>16</v>
      </c>
    </row>
    <row r="9" spans="1:31" ht="15.75">
      <c r="A9" s="96" t="s">
        <v>26</v>
      </c>
      <c r="B9" s="37" t="str">
        <f>B3</f>
        <v>Amélie ZaN</v>
      </c>
      <c r="C9" s="37">
        <f>B6</f>
        <v>0</v>
      </c>
      <c r="D9" s="37"/>
      <c r="E9" s="42"/>
      <c r="F9" s="42"/>
      <c r="G9" s="42"/>
      <c r="H9" s="38"/>
      <c r="I9" s="39"/>
      <c r="J9" s="40">
        <f>IF(SUM($E9:$I9)=0,0,IF(COUNTIF($E9:$I9,"&gt;0")-COUNTIF($E9:$I9,"&lt;0")&gt;0,1,0))</f>
        <v>0</v>
      </c>
      <c r="K9" s="41"/>
      <c r="L9" s="41"/>
      <c r="M9" s="39">
        <f>IF(SUM($E9:$I9)=0,0,IF(COUNTIF($E9:$I9,"&gt;0")-COUNTIF($E9:$I9,"&lt;0")&lt;0,1,0))</f>
        <v>0</v>
      </c>
      <c r="O9" s="64">
        <f>COUNTIF($E9:$I9,"&gt;0")</f>
        <v>0</v>
      </c>
      <c r="P9" s="64">
        <f>COUNTIF($E9:$I9,"&lt;0")</f>
        <v>0</v>
      </c>
      <c r="Q9" s="65"/>
      <c r="R9" s="65"/>
      <c r="S9" s="65"/>
      <c r="T9" s="65"/>
      <c r="U9" s="64">
        <f>P9</f>
        <v>0</v>
      </c>
      <c r="V9" s="64">
        <f>O9</f>
        <v>0</v>
      </c>
      <c r="X9" s="64">
        <f>IF(ISBLANK($E9),0,IF($E9&lt;0,-$E9,IF($E9&gt;9,$E9+2,11)))+IF(ISBLANK($F9),0,IF($F9&lt;0,-$F9,IF($F9&gt;9,$F9+2,11)))+IF(ISBLANK($G9),0,IF($G9&lt;0,-$G9,IF($G9&gt;9,$G9+2,11)))+IF(ISBLANK($H9),0,IF($H9&lt;0,-$H9,IF($H9&gt;9,$H9+2,11)))+IF(ISBLANK($I9),0,IF($I9&lt;0,-$I9,IF($I9&gt;9,$I9+2,11)))</f>
        <v>0</v>
      </c>
      <c r="Y9" s="64">
        <f>IF(ISBLANK($E9),0,IF($E9&gt;0,$E9,IF($E9&lt;-9,-$E9+2,11)))+IF(ISBLANK($F9),0,IF($F9&gt;0,$F9,IF($F9&lt;-9,-$F9+2,11)))+IF(ISBLANK($G9),0,IF($G9&gt;0,$G9,IF($G9&lt;-9,-$G9+2,11)))+IF(ISBLANK($H9),0,IF($H9&gt;0,$H9,IF($H9&lt;-9,-$H9+2,11)))+IF(ISBLANK($I9),0,IF($I9&gt;0,$I9,IF($I9&lt;-9,-$I9+2,11)))</f>
        <v>0</v>
      </c>
      <c r="Z9" s="65"/>
      <c r="AA9" s="65"/>
      <c r="AB9" s="65"/>
      <c r="AC9" s="65"/>
      <c r="AD9" s="64">
        <f>Y9</f>
        <v>0</v>
      </c>
      <c r="AE9" s="64">
        <f>X9</f>
        <v>0</v>
      </c>
    </row>
    <row r="10" spans="1:31" ht="15.75">
      <c r="A10" s="96" t="s">
        <v>27</v>
      </c>
      <c r="B10" s="37" t="str">
        <f>B4</f>
        <v>Marjo Ariel</v>
      </c>
      <c r="C10" s="37" t="str">
        <f>B5</f>
        <v>Enola Yann</v>
      </c>
      <c r="D10" s="37"/>
      <c r="E10" s="42">
        <v>9</v>
      </c>
      <c r="F10" s="42">
        <v>9</v>
      </c>
      <c r="G10" s="42">
        <v>9</v>
      </c>
      <c r="H10" s="38"/>
      <c r="I10" s="39"/>
      <c r="J10" s="43"/>
      <c r="K10" s="42">
        <f>IF(SUM($E10:$I10)=0,0,IF(COUNTIF($E10:$I10,"&gt;0")-COUNTIF($E10:$I10,"&lt;0")&gt;0,1,0))</f>
        <v>1</v>
      </c>
      <c r="L10" s="42">
        <f>IF(SUM($E10:$I10)=0,0,IF(COUNTIF($E10:$I10,"&gt;0")-COUNTIF($E10:$I10,"&lt;0")&lt;0,1,0))</f>
        <v>0</v>
      </c>
      <c r="M10" s="102"/>
      <c r="O10" s="65"/>
      <c r="P10" s="65"/>
      <c r="Q10" s="64">
        <f>COUNTIF($E10:$I10,"&gt;0")</f>
        <v>3</v>
      </c>
      <c r="R10" s="64">
        <f>COUNTIF($E10:$I10,"&lt;0")</f>
        <v>0</v>
      </c>
      <c r="S10" s="64">
        <f>+R10</f>
        <v>0</v>
      </c>
      <c r="T10" s="64">
        <f>+Q10</f>
        <v>3</v>
      </c>
      <c r="U10" s="65"/>
      <c r="V10" s="65"/>
      <c r="X10" s="65"/>
      <c r="Y10" s="65"/>
      <c r="Z10" s="64">
        <f>IF(ISBLANK($E10),0,IF($E10&lt;0,-$E10,IF($E10&gt;9,$E10+2,11)))+IF(ISBLANK($F10),0,IF($F10&lt;0,-$F10,IF($F10&gt;9,$F10+2,11)))+IF(ISBLANK($G10),0,IF($G10&lt;0,-$G10,IF($G10&gt;9,$G10+2,11)))+IF(ISBLANK($H10),0,IF($H10&lt;0,-$H10,IF($H10&gt;9,$H10+2,11)))+IF(ISBLANK($I10),0,IF($I10&lt;0,-$I10,IF($I10&gt;9,$I10+2,11)))</f>
        <v>33</v>
      </c>
      <c r="AA10" s="64">
        <f>IF(ISBLANK($E10),0,IF($E10&gt;0,$E10,IF($E10&lt;-9,-$E10+2,11)))+IF(ISBLANK($F10),0,IF($F10&gt;0,$F10,IF($F10&lt;-9,-$F10+2,11)))+IF(ISBLANK($G10),0,IF($G10&gt;0,$G10,IF($G10&lt;-9,-$G10+2,11)))+IF(ISBLANK($H10),0,IF($H10&gt;0,$H10,IF($H10&lt;-9,-$H10+2,11)))+IF(ISBLANK($I10),0,IF($I10&gt;0,$I10,IF($I10&lt;-9,-$I10+2,11)))</f>
        <v>27</v>
      </c>
      <c r="AB10" s="64">
        <f>+AA10</f>
        <v>27</v>
      </c>
      <c r="AC10" s="64">
        <f>+Z10</f>
        <v>33</v>
      </c>
      <c r="AD10" s="65"/>
      <c r="AE10" s="65"/>
    </row>
    <row r="11" spans="1:31" ht="15.75">
      <c r="A11" s="96" t="s">
        <v>28</v>
      </c>
      <c r="B11" s="37" t="str">
        <f>B3</f>
        <v>Amélie ZaN</v>
      </c>
      <c r="C11" s="37" t="str">
        <f>B5</f>
        <v>Enola Yann</v>
      </c>
      <c r="D11" s="37"/>
      <c r="E11" s="42">
        <v>10</v>
      </c>
      <c r="F11" s="42">
        <v>10</v>
      </c>
      <c r="G11" s="42">
        <v>10</v>
      </c>
      <c r="H11" s="38"/>
      <c r="I11" s="39"/>
      <c r="J11" s="40">
        <f>IF(SUM($E11:$I11)=0,0,IF(COUNTIF($E11:$I11,"&gt;0")-COUNTIF($E11:$I11,"&lt;0")&gt;0,1,0))</f>
        <v>1</v>
      </c>
      <c r="K11" s="41"/>
      <c r="L11" s="42">
        <f>IF(SUM($E11:$I11)=0,0,IF(COUNTIF($E11:$I11,"&gt;0")-COUNTIF($E11:$I11,"&lt;0")&lt;0,1,0))</f>
        <v>0</v>
      </c>
      <c r="M11" s="102"/>
      <c r="O11" s="64">
        <f>COUNTIF($E11:$I11,"&gt;0")</f>
        <v>3</v>
      </c>
      <c r="P11" s="64">
        <f>COUNTIF($E11:$I11,"&lt;0")</f>
        <v>0</v>
      </c>
      <c r="Q11" s="65"/>
      <c r="R11" s="65"/>
      <c r="S11" s="64">
        <f>+P11</f>
        <v>0</v>
      </c>
      <c r="T11" s="64">
        <f>+O11</f>
        <v>3</v>
      </c>
      <c r="U11" s="65"/>
      <c r="V11" s="65"/>
      <c r="X11" s="64">
        <f>IF(ISBLANK($E11),0,IF($E11&lt;0,-$E11,IF($E11&gt;9,$E11+2,11)))+IF(ISBLANK($F11),0,IF($F11&lt;0,-$F11,IF($F11&gt;9,$F11+2,11)))+IF(ISBLANK($G11),0,IF($G11&lt;0,-$G11,IF($G11&gt;9,$G11+2,11)))+IF(ISBLANK($H11),0,IF($H11&lt;0,-$H11,IF($H11&gt;9,$H11+2,11)))+IF(ISBLANK($I11),0,IF($I11&lt;0,-$I11,IF($I11&gt;9,$I11+2,11)))</f>
        <v>36</v>
      </c>
      <c r="Y11" s="64">
        <f>IF(ISBLANK($E11),0,IF($E11&gt;0,$E11,IF($E11&lt;-9,-$E11+2,11)))+IF(ISBLANK($F11),0,IF($F11&gt;0,$F11,IF($F11&lt;-9,-$F11+2,11)))+IF(ISBLANK($G11),0,IF($G11&gt;0,$G11,IF($G11&lt;-9,-$G11+2,11)))+IF(ISBLANK($H11),0,IF($H11&gt;0,$H11,IF($H11&lt;-9,-$H11+2,11)))+IF(ISBLANK($I11),0,IF($I11&gt;0,$I11,IF($I11&lt;-9,-$I11+2,11)))</f>
        <v>30</v>
      </c>
      <c r="Z11" s="65"/>
      <c r="AA11" s="65"/>
      <c r="AB11" s="64">
        <f>+Y11</f>
        <v>30</v>
      </c>
      <c r="AC11" s="64">
        <f>+X11</f>
        <v>36</v>
      </c>
      <c r="AD11" s="65"/>
      <c r="AE11" s="65"/>
    </row>
    <row r="12" spans="1:31" ht="15.75">
      <c r="A12" s="96" t="s">
        <v>29</v>
      </c>
      <c r="B12" s="37" t="str">
        <f>B4</f>
        <v>Marjo Ariel</v>
      </c>
      <c r="C12" s="37">
        <f>B6</f>
        <v>0</v>
      </c>
      <c r="D12" s="37"/>
      <c r="E12" s="42"/>
      <c r="F12" s="42"/>
      <c r="G12" s="42"/>
      <c r="H12" s="38"/>
      <c r="I12" s="39"/>
      <c r="J12" s="43"/>
      <c r="K12" s="42">
        <f>IF(SUM($E12:$I12)=0,0,IF(COUNTIF($E12:$I12,"&gt;0")-COUNTIF($E12:$I12,"&lt;0")&gt;0,1,0))</f>
        <v>0</v>
      </c>
      <c r="L12" s="41"/>
      <c r="M12" s="39">
        <f>IF(SUM($E12:$I12)=0,0,IF(COUNTIF($E12:$I12,"&gt;0")-COUNTIF($E12:$I12,"&lt;0")&lt;0,1,0))</f>
        <v>0</v>
      </c>
      <c r="O12" s="65"/>
      <c r="P12" s="65"/>
      <c r="Q12" s="64">
        <f>COUNTIF($E12:$I12,"&gt;0")</f>
        <v>0</v>
      </c>
      <c r="R12" s="64">
        <f>COUNTIF($E12:$I12,"&lt;0")</f>
        <v>0</v>
      </c>
      <c r="S12" s="65"/>
      <c r="T12" s="65"/>
      <c r="U12" s="64">
        <f>+R12</f>
        <v>0</v>
      </c>
      <c r="V12" s="64">
        <f>+Q12</f>
        <v>0</v>
      </c>
      <c r="X12" s="65"/>
      <c r="Y12" s="65"/>
      <c r="Z12" s="64">
        <f>IF(ISBLANK($E12),0,IF($E12&lt;0,-$E12,IF($E12&gt;9,$E12+2,11)))+IF(ISBLANK($F12),0,IF($F12&lt;0,-$F12,IF($F12&gt;9,$F12+2,11)))+IF(ISBLANK($G12),0,IF($G12&lt;0,-$G12,IF($G12&gt;9,$G12+2,11)))+IF(ISBLANK($H12),0,IF($H12&lt;0,-$H12,IF($H12&gt;9,$H12+2,11)))+IF(ISBLANK($I12),0,IF($I12&lt;0,-$I12,IF($I12&gt;9,$I12+2,11)))</f>
        <v>0</v>
      </c>
      <c r="AA12" s="64">
        <f>IF(ISBLANK($E12),0,IF($E12&gt;0,$E12,IF($E12&lt;-9,-$E12+2,11)))+IF(ISBLANK($F12),0,IF($F12&gt;0,$F12,IF($F12&lt;-9,-$F12+2,11)))+IF(ISBLANK($G12),0,IF($G12&gt;0,$G12,IF($G12&lt;-9,-$G12+2,11)))+IF(ISBLANK($H12),0,IF($H12&gt;0,$H12,IF($H12&lt;-9,-$H12+2,11)))+IF(ISBLANK($I12),0,IF($I12&gt;0,$I12,IF($I12&lt;-9,-$I12+2,11)))</f>
        <v>0</v>
      </c>
      <c r="AB12" s="65"/>
      <c r="AC12" s="65"/>
      <c r="AD12" s="64">
        <f>+AA12</f>
        <v>0</v>
      </c>
      <c r="AE12" s="64">
        <f>+Z12</f>
        <v>0</v>
      </c>
    </row>
    <row r="13" spans="1:31" ht="15.75">
      <c r="A13" s="96" t="s">
        <v>30</v>
      </c>
      <c r="B13" s="37" t="str">
        <f>B3</f>
        <v>Amélie ZaN</v>
      </c>
      <c r="C13" s="37" t="str">
        <f>B4</f>
        <v>Marjo Ariel</v>
      </c>
      <c r="D13" s="37"/>
      <c r="E13" s="42">
        <v>20</v>
      </c>
      <c r="F13" s="42">
        <v>20</v>
      </c>
      <c r="G13" s="42">
        <v>20</v>
      </c>
      <c r="H13" s="38"/>
      <c r="I13" s="39"/>
      <c r="J13" s="40">
        <f>IF(SUM($E13:$I13)=0,0,IF(COUNTIF($E13:$I13,"&gt;0")-COUNTIF($E13:$I13,"&lt;0")&gt;0,1,0))</f>
        <v>1</v>
      </c>
      <c r="K13" s="42">
        <f>IF(SUM($E13:$I13)=0,0,IF(COUNTIF($E13:$I13,"&gt;0")-COUNTIF($E13:$I13,"&lt;0")&lt;0,1,0))</f>
        <v>0</v>
      </c>
      <c r="L13" s="41"/>
      <c r="M13" s="102"/>
      <c r="O13" s="64">
        <f>COUNTIF($E13:$I13,"&gt;0")</f>
        <v>3</v>
      </c>
      <c r="P13" s="64">
        <f>COUNTIF($E13:$I13,"&lt;0")</f>
        <v>0</v>
      </c>
      <c r="Q13" s="64">
        <f>+P13</f>
        <v>0</v>
      </c>
      <c r="R13" s="64">
        <f>+O13</f>
        <v>3</v>
      </c>
      <c r="S13" s="65"/>
      <c r="T13" s="65"/>
      <c r="U13" s="65"/>
      <c r="V13" s="65"/>
      <c r="X13" s="64">
        <f>IF(ISBLANK($E13),0,IF($E13&lt;0,-$E13,IF($E13&gt;9,$E13+2,11)))+IF(ISBLANK($F13),0,IF($F13&lt;0,-$F13,IF($F13&gt;9,$F13+2,11)))+IF(ISBLANK($G13),0,IF($G13&lt;0,-$G13,IF($G13&gt;9,$G13+2,11)))+IF(ISBLANK($H13),0,IF($H13&lt;0,-$H13,IF($H13&gt;9,$H13+2,11)))+IF(ISBLANK($I13),0,IF($I13&lt;0,-$I13,IF($I13&gt;9,$I13+2,11)))</f>
        <v>66</v>
      </c>
      <c r="Y13" s="64">
        <f>IF(ISBLANK($E13),0,IF($E13&gt;0,$E13,IF($E13&lt;-9,-$E13+2,11)))+IF(ISBLANK($F13),0,IF($F13&gt;0,$F13,IF($F13&lt;-9,-$F13+2,11)))+IF(ISBLANK($G13),0,IF($G13&gt;0,$G13,IF($G13&lt;-9,-$G13+2,11)))+IF(ISBLANK($H13),0,IF($H13&gt;0,$H13,IF($H13&lt;-9,-$H13+2,11)))+IF(ISBLANK($I13),0,IF($I13&gt;0,$I13,IF($I13&lt;-9,-$I13+2,11)))</f>
        <v>60</v>
      </c>
      <c r="Z13" s="64">
        <f>+Y13</f>
        <v>60</v>
      </c>
      <c r="AA13" s="64">
        <f>+X13</f>
        <v>66</v>
      </c>
      <c r="AB13" s="65"/>
      <c r="AC13" s="65"/>
      <c r="AD13" s="65"/>
      <c r="AE13" s="65"/>
    </row>
    <row r="14" spans="1:31" ht="16.5" thickBot="1">
      <c r="A14" s="97" t="s">
        <v>31</v>
      </c>
      <c r="B14" s="98" t="str">
        <f>B5</f>
        <v>Enola Yann</v>
      </c>
      <c r="C14" s="98">
        <f>B6</f>
        <v>0</v>
      </c>
      <c r="D14" s="98"/>
      <c r="E14" s="56"/>
      <c r="F14" s="56"/>
      <c r="G14" s="56"/>
      <c r="H14" s="44"/>
      <c r="I14" s="45"/>
      <c r="J14" s="103"/>
      <c r="K14" s="104"/>
      <c r="L14" s="56">
        <f>IF(SUM($E14:$I14)=0,0,IF(COUNTIF($E14:$I14,"&gt;0")-COUNTIF($E14:$I14,"&lt;0")&gt;0,1,0))</f>
        <v>0</v>
      </c>
      <c r="M14" s="45">
        <f>IF(SUM($E14:$I14)=0,0,IF(COUNTIF($E14:$I14,"&gt;0")-COUNTIF($E14:$I14,"&lt;0")&lt;0,1,0))</f>
        <v>0</v>
      </c>
      <c r="O14" s="65"/>
      <c r="P14" s="65"/>
      <c r="Q14" s="65"/>
      <c r="R14" s="65"/>
      <c r="S14" s="64">
        <f>COUNTIF($E14:$I14,"&gt;0")</f>
        <v>0</v>
      </c>
      <c r="T14" s="64">
        <f>COUNTIF($E14:$I14,"&lt;0")</f>
        <v>0</v>
      </c>
      <c r="U14" s="64">
        <f>+T14</f>
        <v>0</v>
      </c>
      <c r="V14" s="64">
        <f>+S14</f>
        <v>0</v>
      </c>
      <c r="X14" s="65"/>
      <c r="Y14" s="65"/>
      <c r="Z14" s="65"/>
      <c r="AA14" s="65"/>
      <c r="AB14" s="64">
        <f>IF(ISBLANK($E14),0,IF($E14&lt;0,-$E14,IF($E14&gt;9,$E14+2,11)))+IF(ISBLANK($F14),0,IF($F14&lt;0,-$F14,IF($F14&gt;9,$F14+2,11)))+IF(ISBLANK($G14),0,IF($G14&lt;0,-$G14,IF($G14&gt;9,$G14+2,11)))+IF(ISBLANK($H14),0,IF($H14&lt;0,-$H14,IF($H14&gt;9,$H14+2,11)))+IF(ISBLANK($I14),0,IF($I14&lt;0,-$I14,IF($I14&gt;9,$I14+2,11)))</f>
        <v>0</v>
      </c>
      <c r="AC14" s="64">
        <f>IF(ISBLANK($E14),0,IF($E14&gt;0,$E14,IF($E14&lt;-9,-$E14+2,11)))+IF(ISBLANK($F14),0,IF($F14&gt;0,$F14,IF($F14&lt;-9,-$F14+2,11)))+IF(ISBLANK($G14),0,IF($G14&gt;0,$G14,IF($G14&lt;-9,-$G14+2,11)))+IF(ISBLANK($H14),0,IF($H14&gt;0,$H14,IF($H14&lt;-9,-$H14+2,11)))+IF(ISBLANK($I14),0,IF($I14&gt;0,$I14,IF($I14&lt;-9,-$I14+2,11)))</f>
        <v>0</v>
      </c>
      <c r="AD14" s="64">
        <f>+AC14</f>
        <v>0</v>
      </c>
      <c r="AE14" s="64">
        <f>+AB14</f>
        <v>0</v>
      </c>
    </row>
    <row r="15" spans="1:31" ht="16.5" thickBot="1">
      <c r="A15" s="36"/>
      <c r="B15" s="33"/>
      <c r="C15" s="34"/>
      <c r="D15" s="34"/>
      <c r="E15" s="34"/>
      <c r="F15" s="34"/>
      <c r="G15" s="34"/>
      <c r="H15" s="46"/>
      <c r="I15" s="47" t="s">
        <v>32</v>
      </c>
      <c r="J15" s="48">
        <f>SUM(J9:J14)</f>
        <v>2</v>
      </c>
      <c r="K15" s="48">
        <f>SUM(K9:K14)</f>
        <v>1</v>
      </c>
      <c r="L15" s="48">
        <f>SUM(L9:L14)</f>
        <v>0</v>
      </c>
      <c r="M15" s="48">
        <f>SUM(M9:M14)</f>
        <v>0</v>
      </c>
      <c r="O15" s="64">
        <f aca="true" t="shared" si="0" ref="O15:V15">SUM(O9:O14)</f>
        <v>6</v>
      </c>
      <c r="P15" s="64">
        <f t="shared" si="0"/>
        <v>0</v>
      </c>
      <c r="Q15" s="64">
        <f t="shared" si="0"/>
        <v>3</v>
      </c>
      <c r="R15" s="64">
        <f t="shared" si="0"/>
        <v>3</v>
      </c>
      <c r="S15" s="64">
        <f t="shared" si="0"/>
        <v>0</v>
      </c>
      <c r="T15" s="64">
        <f t="shared" si="0"/>
        <v>6</v>
      </c>
      <c r="U15" s="64">
        <f t="shared" si="0"/>
        <v>0</v>
      </c>
      <c r="V15" s="64">
        <f t="shared" si="0"/>
        <v>0</v>
      </c>
      <c r="X15" s="64">
        <f aca="true" t="shared" si="1" ref="X15:AE15">SUM(X9:X14)</f>
        <v>102</v>
      </c>
      <c r="Y15" s="64">
        <f t="shared" si="1"/>
        <v>90</v>
      </c>
      <c r="Z15" s="64">
        <f t="shared" si="1"/>
        <v>93</v>
      </c>
      <c r="AA15" s="64">
        <f t="shared" si="1"/>
        <v>93</v>
      </c>
      <c r="AB15" s="64">
        <f t="shared" si="1"/>
        <v>57</v>
      </c>
      <c r="AC15" s="64">
        <f t="shared" si="1"/>
        <v>69</v>
      </c>
      <c r="AD15" s="64">
        <f t="shared" si="1"/>
        <v>0</v>
      </c>
      <c r="AE15" s="64">
        <f t="shared" si="1"/>
        <v>0</v>
      </c>
    </row>
    <row r="16" spans="1:31" ht="15.75">
      <c r="A16" s="36"/>
      <c r="B16" s="33"/>
      <c r="C16" s="34"/>
      <c r="D16" s="34"/>
      <c r="E16" s="34"/>
      <c r="F16" s="34"/>
      <c r="G16" s="34"/>
      <c r="H16" s="34"/>
      <c r="I16" s="46" t="s">
        <v>21</v>
      </c>
      <c r="J16" s="49">
        <f>IF(SUM($E14:$I14)=0,"",RANK(J15,$J15:$M15))</f>
      </c>
      <c r="K16" s="49">
        <f>IF(SUM($E14:$I14)=0,"",RANK(K15,$J15:$M15))</f>
      </c>
      <c r="L16" s="49">
        <f>IF(SUM($E14:$I14)=0,"",RANK(L15,$J15:$M15))</f>
      </c>
      <c r="M16" s="49">
        <f>IF(SUM($E14:$I14)=0,"",RANK(M15,$J15:$M15))</f>
      </c>
      <c r="O16" s="132">
        <f>_xlfn.IFERROR(O15/(O15+P15),0)</f>
        <v>1</v>
      </c>
      <c r="P16" s="132"/>
      <c r="Q16" s="132">
        <f>_xlfn.IFERROR(Q15/(Q15+R15),0)</f>
        <v>0.5</v>
      </c>
      <c r="R16" s="132"/>
      <c r="S16" s="132">
        <f>_xlfn.IFERROR(S15/(S15+T15),0)</f>
        <v>0</v>
      </c>
      <c r="T16" s="132"/>
      <c r="U16" s="132">
        <f>_xlfn.IFERROR(U15/(U15+V15),0)</f>
        <v>0</v>
      </c>
      <c r="V16" s="132"/>
      <c r="X16" s="132">
        <f>_xlfn.IFERROR(X15/(X15+Y15),0)</f>
        <v>0.53125</v>
      </c>
      <c r="Y16" s="132"/>
      <c r="Z16" s="132">
        <f>_xlfn.IFERROR(Z15/(Z15+AA15),0)</f>
        <v>0.5</v>
      </c>
      <c r="AA16" s="132"/>
      <c r="AB16" s="132">
        <f>_xlfn.IFERROR(AB15/(AB15+AC15),0)</f>
        <v>0.4523809523809524</v>
      </c>
      <c r="AC16" s="132"/>
      <c r="AD16" s="132">
        <f>_xlfn.IFERROR(AD15/(AD15+AE15),0)</f>
        <v>0</v>
      </c>
      <c r="AE16" s="132"/>
    </row>
    <row r="17" spans="10:31" ht="16.5" thickBot="1">
      <c r="J17" s="61"/>
      <c r="M17" s="61"/>
      <c r="O17" s="63"/>
      <c r="P17" s="63"/>
      <c r="Q17" s="63"/>
      <c r="R17" s="63"/>
      <c r="S17" s="63"/>
      <c r="T17" s="63"/>
      <c r="U17" s="63"/>
      <c r="V17" s="63"/>
      <c r="X17" s="63"/>
      <c r="Y17" s="63"/>
      <c r="Z17" s="63"/>
      <c r="AA17" s="63"/>
      <c r="AB17" s="63"/>
      <c r="AC17" s="63"/>
      <c r="AD17" s="63"/>
      <c r="AE17" s="63"/>
    </row>
    <row r="18" spans="1:31" ht="19.5" thickBot="1">
      <c r="A18" s="30" t="s">
        <v>19</v>
      </c>
      <c r="B18" s="31" t="s">
        <v>33</v>
      </c>
      <c r="I18" s="122"/>
      <c r="J18" s="123"/>
      <c r="K18" s="123"/>
      <c r="L18" s="124"/>
      <c r="M18" s="105"/>
      <c r="O18" s="63"/>
      <c r="P18" s="63"/>
      <c r="Q18" s="63"/>
      <c r="R18" s="63"/>
      <c r="S18" s="63"/>
      <c r="T18" s="63"/>
      <c r="U18" s="63"/>
      <c r="V18" s="63"/>
      <c r="X18" s="63"/>
      <c r="Y18" s="63"/>
      <c r="Z18" s="63"/>
      <c r="AA18" s="63"/>
      <c r="AB18" s="63"/>
      <c r="AC18" s="63"/>
      <c r="AD18" s="63"/>
      <c r="AE18" s="63"/>
    </row>
    <row r="19" spans="1:31" ht="18.75">
      <c r="A19" s="36"/>
      <c r="B19" s="118" t="s">
        <v>0</v>
      </c>
      <c r="C19" s="119"/>
      <c r="D19" s="42" t="s">
        <v>78</v>
      </c>
      <c r="E19" s="35"/>
      <c r="F19" s="34"/>
      <c r="H19" s="108" t="s">
        <v>22</v>
      </c>
      <c r="I19" s="125"/>
      <c r="J19" s="126"/>
      <c r="K19" s="126"/>
      <c r="L19" s="127"/>
      <c r="M19" s="105"/>
      <c r="O19" s="63"/>
      <c r="P19" s="63"/>
      <c r="Q19" s="63"/>
      <c r="R19" s="63"/>
      <c r="S19" s="63"/>
      <c r="T19" s="63"/>
      <c r="U19" s="63"/>
      <c r="V19" s="63"/>
      <c r="X19" s="63"/>
      <c r="Y19" s="63"/>
      <c r="Z19" s="63"/>
      <c r="AA19" s="63"/>
      <c r="AB19" s="63"/>
      <c r="AC19" s="63"/>
      <c r="AD19" s="63"/>
      <c r="AE19" s="63"/>
    </row>
    <row r="20" spans="1:30" ht="19.5" thickBot="1">
      <c r="A20" s="32">
        <v>1</v>
      </c>
      <c r="B20" s="116" t="str">
        <f>Tableau!F7</f>
        <v>Karine Micka</v>
      </c>
      <c r="C20" s="117"/>
      <c r="D20" s="3"/>
      <c r="H20" s="4"/>
      <c r="I20" s="128"/>
      <c r="J20" s="129"/>
      <c r="K20" s="129"/>
      <c r="L20" s="130"/>
      <c r="M20" s="109"/>
      <c r="N20" s="63"/>
      <c r="O20" s="63"/>
      <c r="P20" s="63"/>
      <c r="Q20" s="63"/>
      <c r="R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</row>
    <row r="21" spans="1:30" ht="18.75">
      <c r="A21" s="32">
        <v>2</v>
      </c>
      <c r="B21" s="116" t="str">
        <f>Tableau!F8</f>
        <v>Delphine Stéphane</v>
      </c>
      <c r="C21" s="117"/>
      <c r="D21" s="3"/>
      <c r="H21" s="4"/>
      <c r="I21" s="4"/>
      <c r="J21" s="4"/>
      <c r="K21" s="4"/>
      <c r="L21" s="4"/>
      <c r="N21" s="63"/>
      <c r="O21" s="63"/>
      <c r="P21" s="63"/>
      <c r="Q21" s="63"/>
      <c r="R21" s="63"/>
      <c r="S21" s="63"/>
      <c r="T21" s="63"/>
      <c r="U21" s="63"/>
      <c r="W21" s="63"/>
      <c r="X21" s="63"/>
      <c r="Y21" s="63"/>
      <c r="Z21" s="63"/>
      <c r="AA21" s="63"/>
      <c r="AB21" s="63"/>
      <c r="AC21" s="63"/>
      <c r="AD21" s="63"/>
    </row>
    <row r="22" spans="1:30" ht="18.75">
      <c r="A22" s="32">
        <v>3</v>
      </c>
      <c r="B22" s="116" t="str">
        <f>Tableau!F9</f>
        <v>Lik Nolan</v>
      </c>
      <c r="C22" s="117"/>
      <c r="D22" s="3"/>
      <c r="H22" s="4"/>
      <c r="I22" s="4"/>
      <c r="J22" s="4"/>
      <c r="K22" s="4"/>
      <c r="L22" s="4"/>
      <c r="N22" s="63"/>
      <c r="O22" s="63"/>
      <c r="P22" s="63"/>
      <c r="Q22" s="63"/>
      <c r="R22" s="63"/>
      <c r="S22" s="63"/>
      <c r="T22" s="63"/>
      <c r="U22" s="63"/>
      <c r="W22" s="63"/>
      <c r="X22" s="63"/>
      <c r="Y22" s="63"/>
      <c r="Z22" s="63"/>
      <c r="AA22" s="63"/>
      <c r="AB22" s="63"/>
      <c r="AC22" s="63"/>
      <c r="AD22" s="63"/>
    </row>
    <row r="23" spans="1:30" ht="18.75">
      <c r="A23" s="32">
        <v>4</v>
      </c>
      <c r="B23" s="116">
        <f>Tableau!F10</f>
        <v>0</v>
      </c>
      <c r="C23" s="117"/>
      <c r="D23" s="3"/>
      <c r="H23" s="4"/>
      <c r="I23" s="4"/>
      <c r="J23" s="4"/>
      <c r="K23" s="4"/>
      <c r="L23" s="4"/>
      <c r="N23" s="62" t="s">
        <v>56</v>
      </c>
      <c r="O23" s="63"/>
      <c r="P23" s="63"/>
      <c r="Q23" s="63"/>
      <c r="R23" s="63"/>
      <c r="S23" s="63"/>
      <c r="T23" s="63"/>
      <c r="U23" s="63"/>
      <c r="W23" s="62" t="s">
        <v>57</v>
      </c>
      <c r="X23" s="63"/>
      <c r="Y23" s="63"/>
      <c r="Z23" s="63"/>
      <c r="AA23" s="63"/>
      <c r="AB23" s="63"/>
      <c r="AC23" s="63"/>
      <c r="AD23" s="63"/>
    </row>
    <row r="24" spans="1:31" ht="16.5" thickBot="1">
      <c r="A24" s="15"/>
      <c r="B24" s="16"/>
      <c r="C24" s="17"/>
      <c r="D24" s="17"/>
      <c r="I24" s="4"/>
      <c r="J24" s="4"/>
      <c r="K24" s="4"/>
      <c r="L24" s="4"/>
      <c r="M24" s="54" t="s">
        <v>23</v>
      </c>
      <c r="O24" s="131">
        <v>1</v>
      </c>
      <c r="P24" s="131"/>
      <c r="Q24" s="131">
        <v>2</v>
      </c>
      <c r="R24" s="131"/>
      <c r="S24" s="131">
        <v>3</v>
      </c>
      <c r="T24" s="131"/>
      <c r="U24" s="131">
        <v>4</v>
      </c>
      <c r="V24" s="131"/>
      <c r="X24" s="131">
        <v>1</v>
      </c>
      <c r="Y24" s="131"/>
      <c r="Z24" s="131">
        <v>2</v>
      </c>
      <c r="AA24" s="131"/>
      <c r="AB24" s="131">
        <v>3</v>
      </c>
      <c r="AC24" s="131"/>
      <c r="AD24" s="131">
        <v>4</v>
      </c>
      <c r="AE24" s="131"/>
    </row>
    <row r="25" spans="1:31" ht="15.75">
      <c r="A25" s="94"/>
      <c r="B25" s="95" t="s">
        <v>24</v>
      </c>
      <c r="C25" s="95" t="s">
        <v>24</v>
      </c>
      <c r="D25" s="95" t="s">
        <v>77</v>
      </c>
      <c r="E25" s="120" t="s">
        <v>25</v>
      </c>
      <c r="F25" s="120"/>
      <c r="G25" s="120"/>
      <c r="H25" s="120"/>
      <c r="I25" s="121"/>
      <c r="J25" s="99">
        <v>1</v>
      </c>
      <c r="K25" s="100">
        <v>2</v>
      </c>
      <c r="L25" s="100">
        <v>3</v>
      </c>
      <c r="M25" s="101">
        <v>4</v>
      </c>
      <c r="O25" s="64" t="s">
        <v>15</v>
      </c>
      <c r="P25" s="64" t="s">
        <v>16</v>
      </c>
      <c r="Q25" s="64" t="s">
        <v>15</v>
      </c>
      <c r="R25" s="64" t="s">
        <v>16</v>
      </c>
      <c r="S25" s="64" t="s">
        <v>15</v>
      </c>
      <c r="T25" s="64" t="s">
        <v>16</v>
      </c>
      <c r="U25" s="64" t="s">
        <v>15</v>
      </c>
      <c r="V25" s="64" t="s">
        <v>16</v>
      </c>
      <c r="X25" s="64" t="s">
        <v>15</v>
      </c>
      <c r="Y25" s="64" t="s">
        <v>16</v>
      </c>
      <c r="Z25" s="64" t="s">
        <v>15</v>
      </c>
      <c r="AA25" s="64" t="s">
        <v>16</v>
      </c>
      <c r="AB25" s="64" t="s">
        <v>15</v>
      </c>
      <c r="AC25" s="64" t="s">
        <v>16</v>
      </c>
      <c r="AD25" s="64" t="s">
        <v>15</v>
      </c>
      <c r="AE25" s="64" t="s">
        <v>16</v>
      </c>
    </row>
    <row r="26" spans="1:31" ht="15.75">
      <c r="A26" s="96" t="s">
        <v>26</v>
      </c>
      <c r="B26" s="37" t="str">
        <f>B20</f>
        <v>Karine Micka</v>
      </c>
      <c r="C26" s="37">
        <f>B23</f>
        <v>0</v>
      </c>
      <c r="D26" s="37"/>
      <c r="E26" s="42"/>
      <c r="F26" s="42"/>
      <c r="G26" s="42"/>
      <c r="H26" s="38"/>
      <c r="I26" s="39"/>
      <c r="J26" s="40">
        <f>IF(SUM($E26:$I26)=0,0,IF(COUNTIF($E26:$I26,"&gt;0")-COUNTIF($E26:$I26,"&lt;0")&gt;0,1,0))</f>
        <v>0</v>
      </c>
      <c r="K26" s="41"/>
      <c r="L26" s="41"/>
      <c r="M26" s="39">
        <f>IF(SUM($E26:$I26)=0,0,IF(COUNTIF($E26:$I26,"&gt;0")-COUNTIF($E26:$I26,"&lt;0")&lt;0,1,0))</f>
        <v>0</v>
      </c>
      <c r="O26" s="64">
        <f>COUNTIF($E26:$I26,"&gt;0")</f>
        <v>0</v>
      </c>
      <c r="P26" s="64">
        <f>COUNTIF($E26:$I26,"&lt;0")</f>
        <v>0</v>
      </c>
      <c r="Q26" s="65"/>
      <c r="R26" s="65"/>
      <c r="S26" s="65"/>
      <c r="T26" s="65"/>
      <c r="U26" s="64">
        <f>P26</f>
        <v>0</v>
      </c>
      <c r="V26" s="64">
        <f>O26</f>
        <v>0</v>
      </c>
      <c r="X26" s="64">
        <f>IF(ISBLANK($E26),0,IF($E26&lt;0,-$E26,IF($E26&gt;9,$E26+2,11)))+IF(ISBLANK($F26),0,IF($F26&lt;0,-$F26,IF($F26&gt;9,$F26+2,11)))+IF(ISBLANK($G26),0,IF($G26&lt;0,-$G26,IF($G26&gt;9,$G26+2,11)))+IF(ISBLANK($H26),0,IF($H26&lt;0,-$H26,IF($H26&gt;9,$H26+2,11)))+IF(ISBLANK($I26),0,IF($I26&lt;0,-$I26,IF($I26&gt;9,$I26+2,11)))</f>
        <v>0</v>
      </c>
      <c r="Y26" s="64">
        <f>IF(ISBLANK($E26),0,IF($E26&gt;0,$E26,IF($E26&lt;-9,-$E26+2,11)))+IF(ISBLANK($F26),0,IF($F26&gt;0,$F26,IF($F26&lt;-9,-$F26+2,11)))+IF(ISBLANK($G26),0,IF($G26&gt;0,$G26,IF($G26&lt;-9,-$G26+2,11)))+IF(ISBLANK($H26),0,IF($H26&gt;0,$H26,IF($H26&lt;-9,-$H26+2,11)))+IF(ISBLANK($I26),0,IF($I26&gt;0,$I26,IF($I26&lt;-9,-$I26+2,11)))</f>
        <v>0</v>
      </c>
      <c r="Z26" s="65"/>
      <c r="AA26" s="65"/>
      <c r="AB26" s="65"/>
      <c r="AC26" s="65"/>
      <c r="AD26" s="64">
        <f>Y26</f>
        <v>0</v>
      </c>
      <c r="AE26" s="64">
        <f>X26</f>
        <v>0</v>
      </c>
    </row>
    <row r="27" spans="1:31" ht="15.75">
      <c r="A27" s="96" t="s">
        <v>27</v>
      </c>
      <c r="B27" s="37" t="str">
        <f>B21</f>
        <v>Delphine Stéphane</v>
      </c>
      <c r="C27" s="37" t="str">
        <f>B22</f>
        <v>Lik Nolan</v>
      </c>
      <c r="D27" s="37"/>
      <c r="E27" s="42">
        <v>-27</v>
      </c>
      <c r="F27" s="42">
        <v>-27</v>
      </c>
      <c r="G27" s="42">
        <v>-27</v>
      </c>
      <c r="H27" s="38"/>
      <c r="I27" s="39"/>
      <c r="J27" s="43"/>
      <c r="K27" s="42">
        <f>IF(SUM($E27:$I27)=0,0,IF(COUNTIF($E27:$I27,"&gt;0")-COUNTIF($E27:$I27,"&lt;0")&gt;0,1,0))</f>
        <v>0</v>
      </c>
      <c r="L27" s="42">
        <f>IF(SUM($E27:$I27)=0,0,IF(COUNTIF($E27:$I27,"&gt;0")-COUNTIF($E27:$I27,"&lt;0")&lt;0,1,0))</f>
        <v>1</v>
      </c>
      <c r="M27" s="102"/>
      <c r="O27" s="65"/>
      <c r="P27" s="65"/>
      <c r="Q27" s="64">
        <f>COUNTIF($E27:$I27,"&gt;0")</f>
        <v>0</v>
      </c>
      <c r="R27" s="64">
        <f>COUNTIF($E27:$I27,"&lt;0")</f>
        <v>3</v>
      </c>
      <c r="S27" s="64">
        <f>+R27</f>
        <v>3</v>
      </c>
      <c r="T27" s="64">
        <f>+Q27</f>
        <v>0</v>
      </c>
      <c r="U27" s="65"/>
      <c r="V27" s="65"/>
      <c r="X27" s="65"/>
      <c r="Y27" s="65"/>
      <c r="Z27" s="64">
        <f>IF(ISBLANK($E27),0,IF($E27&lt;0,-$E27,IF($E27&gt;9,$E27+2,11)))+IF(ISBLANK($F27),0,IF($F27&lt;0,-$F27,IF($F27&gt;9,$F27+2,11)))+IF(ISBLANK($G27),0,IF($G27&lt;0,-$G27,IF($G27&gt;9,$G27+2,11)))+IF(ISBLANK($H27),0,IF($H27&lt;0,-$H27,IF($H27&gt;9,$H27+2,11)))+IF(ISBLANK($I27),0,IF($I27&lt;0,-$I27,IF($I27&gt;9,$I27+2,11)))</f>
        <v>81</v>
      </c>
      <c r="AA27" s="64">
        <f>IF(ISBLANK($E27),0,IF($E27&gt;0,$E27,IF($E27&lt;-9,-$E27+2,11)))+IF(ISBLANK($F27),0,IF($F27&gt;0,$F27,IF($F27&lt;-9,-$F27+2,11)))+IF(ISBLANK($G27),0,IF($G27&gt;0,$G27,IF($G27&lt;-9,-$G27+2,11)))+IF(ISBLANK($H27),0,IF($H27&gt;0,$H27,IF($H27&lt;-9,-$H27+2,11)))+IF(ISBLANK($I27),0,IF($I27&gt;0,$I27,IF($I27&lt;-9,-$I27+2,11)))</f>
        <v>87</v>
      </c>
      <c r="AB27" s="64">
        <f>+AA27</f>
        <v>87</v>
      </c>
      <c r="AC27" s="64">
        <f>+Z27</f>
        <v>81</v>
      </c>
      <c r="AD27" s="65"/>
      <c r="AE27" s="65"/>
    </row>
    <row r="28" spans="1:31" ht="15.75">
      <c r="A28" s="96" t="s">
        <v>28</v>
      </c>
      <c r="B28" s="37" t="str">
        <f>B20</f>
        <v>Karine Micka</v>
      </c>
      <c r="C28" s="37" t="str">
        <f>B22</f>
        <v>Lik Nolan</v>
      </c>
      <c r="D28" s="37"/>
      <c r="E28" s="42">
        <v>-29</v>
      </c>
      <c r="F28" s="42">
        <v>-29</v>
      </c>
      <c r="G28" s="42">
        <v>-29</v>
      </c>
      <c r="H28" s="38"/>
      <c r="I28" s="39"/>
      <c r="J28" s="40">
        <f>IF(SUM($E28:$I28)=0,0,IF(COUNTIF($E28:$I28,"&gt;0")-COUNTIF($E28:$I28,"&lt;0")&gt;0,1,0))</f>
        <v>0</v>
      </c>
      <c r="K28" s="41"/>
      <c r="L28" s="42">
        <f>IF(SUM($E28:$I28)=0,0,IF(COUNTIF($E28:$I28,"&gt;0")-COUNTIF($E28:$I28,"&lt;0")&lt;0,1,0))</f>
        <v>1</v>
      </c>
      <c r="M28" s="102"/>
      <c r="O28" s="64">
        <f>COUNTIF($E28:$I28,"&gt;0")</f>
        <v>0</v>
      </c>
      <c r="P28" s="64">
        <f>COUNTIF($E28:$I28,"&lt;0")</f>
        <v>3</v>
      </c>
      <c r="Q28" s="65"/>
      <c r="R28" s="65"/>
      <c r="S28" s="64">
        <f>+P28</f>
        <v>3</v>
      </c>
      <c r="T28" s="64">
        <f>+O28</f>
        <v>0</v>
      </c>
      <c r="U28" s="65"/>
      <c r="V28" s="65"/>
      <c r="X28" s="64">
        <f>IF(ISBLANK($E28),0,IF($E28&lt;0,-$E28,IF($E28&gt;9,$E28+2,11)))+IF(ISBLANK($F28),0,IF($F28&lt;0,-$F28,IF($F28&gt;9,$F28+2,11)))+IF(ISBLANK($G28),0,IF($G28&lt;0,-$G28,IF($G28&gt;9,$G28+2,11)))+IF(ISBLANK($H28),0,IF($H28&lt;0,-$H28,IF($H28&gt;9,$H28+2,11)))+IF(ISBLANK($I28),0,IF($I28&lt;0,-$I28,IF($I28&gt;9,$I28+2,11)))</f>
        <v>87</v>
      </c>
      <c r="Y28" s="64">
        <f>IF(ISBLANK($E28),0,IF($E28&gt;0,$E28,IF($E28&lt;-9,-$E28+2,11)))+IF(ISBLANK($F28),0,IF($F28&gt;0,$F28,IF($F28&lt;-9,-$F28+2,11)))+IF(ISBLANK($G28),0,IF($G28&gt;0,$G28,IF($G28&lt;-9,-$G28+2,11)))+IF(ISBLANK($H28),0,IF($H28&gt;0,$H28,IF($H28&lt;-9,-$H28+2,11)))+IF(ISBLANK($I28),0,IF($I28&gt;0,$I28,IF($I28&lt;-9,-$I28+2,11)))</f>
        <v>93</v>
      </c>
      <c r="Z28" s="65"/>
      <c r="AA28" s="65"/>
      <c r="AB28" s="64">
        <f>+Y28</f>
        <v>93</v>
      </c>
      <c r="AC28" s="64">
        <f>+X28</f>
        <v>87</v>
      </c>
      <c r="AD28" s="65"/>
      <c r="AE28" s="65"/>
    </row>
    <row r="29" spans="1:31" ht="15.75">
      <c r="A29" s="96" t="s">
        <v>29</v>
      </c>
      <c r="B29" s="37" t="str">
        <f>B21</f>
        <v>Delphine Stéphane</v>
      </c>
      <c r="C29" s="37">
        <f>B23</f>
        <v>0</v>
      </c>
      <c r="D29" s="37"/>
      <c r="E29" s="42"/>
      <c r="F29" s="42"/>
      <c r="G29" s="42"/>
      <c r="H29" s="38"/>
      <c r="I29" s="39"/>
      <c r="J29" s="43"/>
      <c r="K29" s="42">
        <f>IF(SUM($E29:$I29)=0,0,IF(COUNTIF($E29:$I29,"&gt;0")-COUNTIF($E29:$I29,"&lt;0")&gt;0,1,0))</f>
        <v>0</v>
      </c>
      <c r="L29" s="41"/>
      <c r="M29" s="39">
        <f>IF(SUM($E29:$I29)=0,0,IF(COUNTIF($E29:$I29,"&gt;0")-COUNTIF($E29:$I29,"&lt;0")&lt;0,1,0))</f>
        <v>0</v>
      </c>
      <c r="O29" s="65"/>
      <c r="P29" s="65"/>
      <c r="Q29" s="64">
        <f>COUNTIF($E29:$I29,"&gt;0")</f>
        <v>0</v>
      </c>
      <c r="R29" s="64">
        <f>COUNTIF($E29:$I29,"&lt;0")</f>
        <v>0</v>
      </c>
      <c r="S29" s="65"/>
      <c r="T29" s="65"/>
      <c r="U29" s="64">
        <f>+R29</f>
        <v>0</v>
      </c>
      <c r="V29" s="64">
        <f>+Q29</f>
        <v>0</v>
      </c>
      <c r="X29" s="65"/>
      <c r="Y29" s="65"/>
      <c r="Z29" s="64">
        <f>IF(ISBLANK($E29),0,IF($E29&lt;0,-$E29,IF($E29&gt;9,$E29+2,11)))+IF(ISBLANK($F29),0,IF($F29&lt;0,-$F29,IF($F29&gt;9,$F29+2,11)))+IF(ISBLANK($G29),0,IF($G29&lt;0,-$G29,IF($G29&gt;9,$G29+2,11)))+IF(ISBLANK($H29),0,IF($H29&lt;0,-$H29,IF($H29&gt;9,$H29+2,11)))+IF(ISBLANK($I29),0,IF($I29&lt;0,-$I29,IF($I29&gt;9,$I29+2,11)))</f>
        <v>0</v>
      </c>
      <c r="AA29" s="64">
        <f>IF(ISBLANK($E29),0,IF($E29&gt;0,$E29,IF($E29&lt;-9,-$E29+2,11)))+IF(ISBLANK($F29),0,IF($F29&gt;0,$F29,IF($F29&lt;-9,-$F29+2,11)))+IF(ISBLANK($G29),0,IF($G29&gt;0,$G29,IF($G29&lt;-9,-$G29+2,11)))+IF(ISBLANK($H29),0,IF($H29&gt;0,$H29,IF($H29&lt;-9,-$H29+2,11)))+IF(ISBLANK($I29),0,IF($I29&gt;0,$I29,IF($I29&lt;-9,-$I29+2,11)))</f>
        <v>0</v>
      </c>
      <c r="AB29" s="65"/>
      <c r="AC29" s="65"/>
      <c r="AD29" s="64">
        <f>+AA29</f>
        <v>0</v>
      </c>
      <c r="AE29" s="64">
        <f>+Z29</f>
        <v>0</v>
      </c>
    </row>
    <row r="30" spans="1:31" ht="15.75">
      <c r="A30" s="96" t="s">
        <v>30</v>
      </c>
      <c r="B30" s="37" t="str">
        <f>B20</f>
        <v>Karine Micka</v>
      </c>
      <c r="C30" s="37" t="str">
        <f>B21</f>
        <v>Delphine Stéphane</v>
      </c>
      <c r="D30" s="37"/>
      <c r="E30" s="42">
        <v>29</v>
      </c>
      <c r="F30" s="42">
        <v>29</v>
      </c>
      <c r="G30" s="42">
        <v>29</v>
      </c>
      <c r="H30" s="38"/>
      <c r="I30" s="39"/>
      <c r="J30" s="40">
        <f>IF(SUM($E30:$I30)=0,0,IF(COUNTIF($E30:$I30,"&gt;0")-COUNTIF($E30:$I30,"&lt;0")&gt;0,1,0))</f>
        <v>1</v>
      </c>
      <c r="K30" s="42">
        <f>IF(SUM($E30:$I30)=0,0,IF(COUNTIF($E30:$I30,"&gt;0")-COUNTIF($E30:$I30,"&lt;0")&lt;0,1,0))</f>
        <v>0</v>
      </c>
      <c r="L30" s="41"/>
      <c r="M30" s="102"/>
      <c r="O30" s="64">
        <f>COUNTIF($E30:$I30,"&gt;0")</f>
        <v>3</v>
      </c>
      <c r="P30" s="64">
        <f>COUNTIF($E30:$I30,"&lt;0")</f>
        <v>0</v>
      </c>
      <c r="Q30" s="64">
        <f>+P30</f>
        <v>0</v>
      </c>
      <c r="R30" s="64">
        <f>+O30</f>
        <v>3</v>
      </c>
      <c r="S30" s="65"/>
      <c r="T30" s="65"/>
      <c r="U30" s="65"/>
      <c r="V30" s="65"/>
      <c r="X30" s="64">
        <f>IF(ISBLANK($E30),0,IF($E30&lt;0,-$E30,IF($E30&gt;9,$E30+2,11)))+IF(ISBLANK($F30),0,IF($F30&lt;0,-$F30,IF($F30&gt;9,$F30+2,11)))+IF(ISBLANK($G30),0,IF($G30&lt;0,-$G30,IF($G30&gt;9,$G30+2,11)))+IF(ISBLANK($H30),0,IF($H30&lt;0,-$H30,IF($H30&gt;9,$H30+2,11)))+IF(ISBLANK($I30),0,IF($I30&lt;0,-$I30,IF($I30&gt;9,$I30+2,11)))</f>
        <v>93</v>
      </c>
      <c r="Y30" s="64">
        <f>IF(ISBLANK($E30),0,IF($E30&gt;0,$E30,IF($E30&lt;-9,-$E30+2,11)))+IF(ISBLANK($F30),0,IF($F30&gt;0,$F30,IF($F30&lt;-9,-$F30+2,11)))+IF(ISBLANK($G30),0,IF($G30&gt;0,$G30,IF($G30&lt;-9,-$G30+2,11)))+IF(ISBLANK($H30),0,IF($H30&gt;0,$H30,IF($H30&lt;-9,-$H30+2,11)))+IF(ISBLANK($I30),0,IF($I30&gt;0,$I30,IF($I30&lt;-9,-$I30+2,11)))</f>
        <v>87</v>
      </c>
      <c r="Z30" s="64">
        <f>+Y30</f>
        <v>87</v>
      </c>
      <c r="AA30" s="64">
        <f>+X30</f>
        <v>93</v>
      </c>
      <c r="AB30" s="65"/>
      <c r="AC30" s="65"/>
      <c r="AD30" s="65"/>
      <c r="AE30" s="65"/>
    </row>
    <row r="31" spans="1:31" ht="16.5" thickBot="1">
      <c r="A31" s="97" t="s">
        <v>31</v>
      </c>
      <c r="B31" s="98" t="str">
        <f>B22</f>
        <v>Lik Nolan</v>
      </c>
      <c r="C31" s="98">
        <f>B23</f>
        <v>0</v>
      </c>
      <c r="D31" s="98"/>
      <c r="E31" s="56"/>
      <c r="F31" s="56"/>
      <c r="G31" s="56"/>
      <c r="H31" s="44"/>
      <c r="I31" s="45"/>
      <c r="J31" s="103"/>
      <c r="K31" s="104"/>
      <c r="L31" s="56">
        <f>IF(SUM($E31:$I31)=0,0,IF(COUNTIF($E31:$I31,"&gt;0")-COUNTIF($E31:$I31,"&lt;0")&gt;0,1,0))</f>
        <v>0</v>
      </c>
      <c r="M31" s="45">
        <f>IF(SUM($E31:$I31)=0,0,IF(COUNTIF($E31:$I31,"&gt;0")-COUNTIF($E31:$I31,"&lt;0")&lt;0,1,0))</f>
        <v>0</v>
      </c>
      <c r="O31" s="65"/>
      <c r="P31" s="65"/>
      <c r="Q31" s="65"/>
      <c r="R31" s="65"/>
      <c r="S31" s="64">
        <f>COUNTIF($E31:$I31,"&gt;0")</f>
        <v>0</v>
      </c>
      <c r="T31" s="64">
        <f>COUNTIF($E31:$I31,"&lt;0")</f>
        <v>0</v>
      </c>
      <c r="U31" s="64">
        <f>+T31</f>
        <v>0</v>
      </c>
      <c r="V31" s="64">
        <f>+S31</f>
        <v>0</v>
      </c>
      <c r="X31" s="65"/>
      <c r="Y31" s="65"/>
      <c r="Z31" s="65"/>
      <c r="AA31" s="65"/>
      <c r="AB31" s="64">
        <f>IF(ISBLANK($E31),0,IF($E31&lt;0,-$E31,IF($E31&gt;9,$E31+2,11)))+IF(ISBLANK($F31),0,IF($F31&lt;0,-$F31,IF($F31&gt;9,$F31+2,11)))+IF(ISBLANK($G31),0,IF($G31&lt;0,-$G31,IF($G31&gt;9,$G31+2,11)))+IF(ISBLANK($H31),0,IF($H31&lt;0,-$H31,IF($H31&gt;9,$H31+2,11)))+IF(ISBLANK($I31),0,IF($I31&lt;0,-$I31,IF($I31&gt;9,$I31+2,11)))</f>
        <v>0</v>
      </c>
      <c r="AC31" s="64">
        <f>IF(ISBLANK($E31),0,IF($E31&gt;0,$E31,IF($E31&lt;-9,-$E31+2,11)))+IF(ISBLANK($F31),0,IF($F31&gt;0,$F31,IF($F31&lt;-9,-$F31+2,11)))+IF(ISBLANK($G31),0,IF($G31&gt;0,$G31,IF($G31&lt;-9,-$G31+2,11)))+IF(ISBLANK($H31),0,IF($H31&gt;0,$H31,IF($H31&lt;-9,-$H31+2,11)))+IF(ISBLANK($I31),0,IF($I31&gt;0,$I31,IF($I31&lt;-9,-$I31+2,11)))</f>
        <v>0</v>
      </c>
      <c r="AD31" s="64">
        <f>+AC31</f>
        <v>0</v>
      </c>
      <c r="AE31" s="64">
        <f>+AB31</f>
        <v>0</v>
      </c>
    </row>
    <row r="32" spans="1:31" ht="16.5" thickBot="1">
      <c r="A32" s="36"/>
      <c r="B32" s="33"/>
      <c r="C32" s="34"/>
      <c r="D32" s="34"/>
      <c r="E32" s="34"/>
      <c r="F32" s="34"/>
      <c r="G32" s="34"/>
      <c r="H32" s="46"/>
      <c r="I32" s="47" t="s">
        <v>32</v>
      </c>
      <c r="J32" s="48">
        <f>SUM(J26:J31)</f>
        <v>1</v>
      </c>
      <c r="K32" s="48">
        <f>SUM(K26:K31)</f>
        <v>0</v>
      </c>
      <c r="L32" s="48">
        <f>SUM(L26:L31)</f>
        <v>2</v>
      </c>
      <c r="M32" s="48">
        <f>SUM(M26:M31)</f>
        <v>0</v>
      </c>
      <c r="O32" s="64">
        <f aca="true" t="shared" si="2" ref="O32:V32">SUM(O26:O31)</f>
        <v>3</v>
      </c>
      <c r="P32" s="64">
        <f t="shared" si="2"/>
        <v>3</v>
      </c>
      <c r="Q32" s="64">
        <f t="shared" si="2"/>
        <v>0</v>
      </c>
      <c r="R32" s="64">
        <f t="shared" si="2"/>
        <v>6</v>
      </c>
      <c r="S32" s="64">
        <f t="shared" si="2"/>
        <v>6</v>
      </c>
      <c r="T32" s="64">
        <f t="shared" si="2"/>
        <v>0</v>
      </c>
      <c r="U32" s="64">
        <f t="shared" si="2"/>
        <v>0</v>
      </c>
      <c r="V32" s="64">
        <f t="shared" si="2"/>
        <v>0</v>
      </c>
      <c r="X32" s="64">
        <f aca="true" t="shared" si="3" ref="X32:AE32">SUM(X26:X31)</f>
        <v>180</v>
      </c>
      <c r="Y32" s="64">
        <f t="shared" si="3"/>
        <v>180</v>
      </c>
      <c r="Z32" s="64">
        <f t="shared" si="3"/>
        <v>168</v>
      </c>
      <c r="AA32" s="64">
        <f t="shared" si="3"/>
        <v>180</v>
      </c>
      <c r="AB32" s="64">
        <f t="shared" si="3"/>
        <v>180</v>
      </c>
      <c r="AC32" s="64">
        <f t="shared" si="3"/>
        <v>168</v>
      </c>
      <c r="AD32" s="64">
        <f t="shared" si="3"/>
        <v>0</v>
      </c>
      <c r="AE32" s="64">
        <f t="shared" si="3"/>
        <v>0</v>
      </c>
    </row>
    <row r="33" spans="1:31" ht="15.75">
      <c r="A33" s="36"/>
      <c r="B33" s="33"/>
      <c r="C33" s="34"/>
      <c r="D33" s="34"/>
      <c r="E33" s="34"/>
      <c r="F33" s="34"/>
      <c r="G33" s="34"/>
      <c r="H33" s="34"/>
      <c r="I33" s="46" t="s">
        <v>21</v>
      </c>
      <c r="J33" s="49">
        <f>IF(SUM($E31:$I31)=0,"",RANK(J32,$J32:$M32))</f>
      </c>
      <c r="K33" s="49">
        <f>IF(SUM($E31:$I31)=0,"",RANK(K32,$J32:$M32))</f>
      </c>
      <c r="L33" s="49">
        <f>IF(SUM($E31:$I31)=0,"",RANK(L32,$J32:$M32))</f>
      </c>
      <c r="M33" s="49">
        <f>IF(SUM($E31:$I31)=0,"",RANK(M32,$J32:$M32))</f>
      </c>
      <c r="O33" s="132">
        <f>_xlfn.IFERROR(O32/(O32+P32),0)</f>
        <v>0.5</v>
      </c>
      <c r="P33" s="132"/>
      <c r="Q33" s="132">
        <f>_xlfn.IFERROR(Q32/(Q32+R32),0)</f>
        <v>0</v>
      </c>
      <c r="R33" s="132"/>
      <c r="S33" s="132">
        <f>_xlfn.IFERROR(S32/(S32+T32),0)</f>
        <v>1</v>
      </c>
      <c r="T33" s="132"/>
      <c r="U33" s="132">
        <f>_xlfn.IFERROR(U32/(U32+V32),0)</f>
        <v>0</v>
      </c>
      <c r="V33" s="132"/>
      <c r="X33" s="132">
        <f>_xlfn.IFERROR(X32/(X32+Y32),0)</f>
        <v>0.5</v>
      </c>
      <c r="Y33" s="132"/>
      <c r="Z33" s="132">
        <f>_xlfn.IFERROR(Z32/(Z32+AA32),0)</f>
        <v>0.4827586206896552</v>
      </c>
      <c r="AA33" s="132"/>
      <c r="AB33" s="132">
        <f>_xlfn.IFERROR(AB32/(AB32+AC32),0)</f>
        <v>0.5172413793103449</v>
      </c>
      <c r="AC33" s="132"/>
      <c r="AD33" s="132">
        <f>_xlfn.IFERROR(AD32/(AD32+AE32),0)</f>
        <v>0</v>
      </c>
      <c r="AE33" s="132"/>
    </row>
    <row r="34" spans="1:13" ht="15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sheetProtection/>
  <mergeCells count="46">
    <mergeCell ref="X24:Y24"/>
    <mergeCell ref="Z24:AA24"/>
    <mergeCell ref="AB24:AC24"/>
    <mergeCell ref="AD24:AE24"/>
    <mergeCell ref="X33:Y33"/>
    <mergeCell ref="Z33:AA33"/>
    <mergeCell ref="AB33:AC33"/>
    <mergeCell ref="AD33:AE33"/>
    <mergeCell ref="X7:Y7"/>
    <mergeCell ref="Z7:AA7"/>
    <mergeCell ref="AB7:AC7"/>
    <mergeCell ref="AD7:AE7"/>
    <mergeCell ref="X16:Y16"/>
    <mergeCell ref="Z16:AA16"/>
    <mergeCell ref="AB16:AC16"/>
    <mergeCell ref="AD16:AE16"/>
    <mergeCell ref="O24:P24"/>
    <mergeCell ref="Q24:R24"/>
    <mergeCell ref="S24:T24"/>
    <mergeCell ref="U24:V24"/>
    <mergeCell ref="O33:P33"/>
    <mergeCell ref="Q33:R33"/>
    <mergeCell ref="S33:T33"/>
    <mergeCell ref="U33:V33"/>
    <mergeCell ref="S7:T7"/>
    <mergeCell ref="U7:V7"/>
    <mergeCell ref="O16:P16"/>
    <mergeCell ref="Q16:R16"/>
    <mergeCell ref="S16:T16"/>
    <mergeCell ref="U16:V16"/>
    <mergeCell ref="E8:I8"/>
    <mergeCell ref="I18:L20"/>
    <mergeCell ref="I1:L3"/>
    <mergeCell ref="B20:C20"/>
    <mergeCell ref="O7:P7"/>
    <mergeCell ref="Q7:R7"/>
    <mergeCell ref="B21:C21"/>
    <mergeCell ref="B22:C22"/>
    <mergeCell ref="B2:C2"/>
    <mergeCell ref="B19:C19"/>
    <mergeCell ref="B23:C23"/>
    <mergeCell ref="E25:I25"/>
    <mergeCell ref="B3:C3"/>
    <mergeCell ref="B4:C4"/>
    <mergeCell ref="B5:C5"/>
    <mergeCell ref="B6:C6"/>
  </mergeCells>
  <printOptions horizontalCentered="1" verticalCentered="1"/>
  <pageMargins left="0.59" right="0.59" top="0.984251968503937" bottom="0.98" header="0.5" footer="0.5"/>
  <pageSetup fitToHeight="1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E35"/>
  <sheetViews>
    <sheetView zoomScalePageLayoutView="0" workbookViewId="0" topLeftCell="A1">
      <selection activeCell="F18" sqref="F18"/>
    </sheetView>
  </sheetViews>
  <sheetFormatPr defaultColWidth="11.00390625" defaultRowHeight="15.75"/>
  <cols>
    <col min="1" max="1" width="9.50390625" style="0" bestFit="1" customWidth="1"/>
    <col min="2" max="3" width="20.625" style="0" customWidth="1"/>
    <col min="4" max="4" width="5.125" style="0" bestFit="1" customWidth="1"/>
    <col min="5" max="5" width="10.375" style="0" bestFit="1" customWidth="1"/>
    <col min="6" max="9" width="6.875" style="0" customWidth="1"/>
    <col min="10" max="13" width="4.875" style="0" customWidth="1"/>
    <col min="15" max="15" width="3.50390625" style="0" bestFit="1" customWidth="1"/>
    <col min="16" max="16" width="1.625" style="0" bestFit="1" customWidth="1"/>
    <col min="17" max="17" width="1.875" style="0" bestFit="1" customWidth="1"/>
    <col min="18" max="18" width="1.625" style="0" bestFit="1" customWidth="1"/>
    <col min="19" max="19" width="1.875" style="0" bestFit="1" customWidth="1"/>
    <col min="20" max="20" width="1.625" style="0" bestFit="1" customWidth="1"/>
    <col min="21" max="21" width="1.875" style="0" bestFit="1" customWidth="1"/>
    <col min="22" max="22" width="1.625" style="0" bestFit="1" customWidth="1"/>
    <col min="24" max="24" width="3.50390625" style="0" bestFit="1" customWidth="1"/>
    <col min="25" max="31" width="2.375" style="0" bestFit="1" customWidth="1"/>
  </cols>
  <sheetData>
    <row r="1" spans="1:12" ht="19.5" thickBot="1">
      <c r="A1" s="30" t="s">
        <v>19</v>
      </c>
      <c r="B1" s="31" t="s">
        <v>34</v>
      </c>
      <c r="I1" s="122"/>
      <c r="J1" s="123"/>
      <c r="K1" s="123"/>
      <c r="L1" s="124"/>
    </row>
    <row r="2" spans="1:12" ht="18.75">
      <c r="A2" s="14"/>
      <c r="B2" s="118" t="s">
        <v>0</v>
      </c>
      <c r="C2" s="119"/>
      <c r="D2" s="110" t="s">
        <v>78</v>
      </c>
      <c r="E2" s="35"/>
      <c r="H2" s="108" t="s">
        <v>22</v>
      </c>
      <c r="I2" s="125"/>
      <c r="J2" s="126"/>
      <c r="K2" s="126"/>
      <c r="L2" s="127"/>
    </row>
    <row r="3" spans="1:12" ht="19.5" thickBot="1">
      <c r="A3" s="32">
        <v>1</v>
      </c>
      <c r="B3" s="116" t="str">
        <f>Tableau!F12</f>
        <v>Karine Julien</v>
      </c>
      <c r="C3" s="117"/>
      <c r="D3" s="3"/>
      <c r="H3" s="4"/>
      <c r="I3" s="128"/>
      <c r="J3" s="129"/>
      <c r="K3" s="129"/>
      <c r="L3" s="130"/>
    </row>
    <row r="4" spans="1:12" ht="18.75">
      <c r="A4" s="32">
        <v>2</v>
      </c>
      <c r="B4" s="116" t="s">
        <v>81</v>
      </c>
      <c r="C4" s="117"/>
      <c r="D4" s="3"/>
      <c r="H4" s="4"/>
      <c r="I4" s="4"/>
      <c r="J4" s="4"/>
      <c r="K4" s="4"/>
      <c r="L4" s="4"/>
    </row>
    <row r="5" spans="1:12" ht="18.75">
      <c r="A5" s="32">
        <v>3</v>
      </c>
      <c r="B5" s="116" t="s">
        <v>88</v>
      </c>
      <c r="C5" s="117"/>
      <c r="D5" s="3"/>
      <c r="H5" s="4"/>
      <c r="I5" s="4"/>
      <c r="J5" s="4"/>
      <c r="K5" s="4"/>
      <c r="L5" s="4"/>
    </row>
    <row r="6" spans="1:30" ht="18.75">
      <c r="A6" s="32">
        <v>4</v>
      </c>
      <c r="B6" s="116" t="s">
        <v>82</v>
      </c>
      <c r="C6" s="117"/>
      <c r="D6" s="3"/>
      <c r="H6" s="4"/>
      <c r="I6" s="4"/>
      <c r="J6" s="4"/>
      <c r="K6" s="4"/>
      <c r="L6" s="4"/>
      <c r="N6" s="62" t="s">
        <v>56</v>
      </c>
      <c r="O6" s="63"/>
      <c r="P6" s="63"/>
      <c r="Q6" s="63"/>
      <c r="R6" s="63"/>
      <c r="S6" s="63"/>
      <c r="T6" s="63"/>
      <c r="U6" s="63"/>
      <c r="W6" s="62" t="s">
        <v>57</v>
      </c>
      <c r="X6" s="63"/>
      <c r="Y6" s="63"/>
      <c r="Z6" s="63"/>
      <c r="AA6" s="63"/>
      <c r="AB6" s="63"/>
      <c r="AC6" s="63"/>
      <c r="AD6" s="63"/>
    </row>
    <row r="7" spans="1:31" ht="16.5" thickBot="1">
      <c r="A7" s="15"/>
      <c r="B7" s="16"/>
      <c r="C7" s="17"/>
      <c r="D7" s="17"/>
      <c r="I7" s="4"/>
      <c r="J7" s="4"/>
      <c r="K7" s="4"/>
      <c r="L7" s="4"/>
      <c r="M7" s="54" t="s">
        <v>23</v>
      </c>
      <c r="O7" s="131">
        <v>1</v>
      </c>
      <c r="P7" s="131"/>
      <c r="Q7" s="131">
        <v>2</v>
      </c>
      <c r="R7" s="131"/>
      <c r="S7" s="131">
        <v>3</v>
      </c>
      <c r="T7" s="131"/>
      <c r="U7" s="131">
        <v>4</v>
      </c>
      <c r="V7" s="131"/>
      <c r="X7" s="131">
        <v>1</v>
      </c>
      <c r="Y7" s="131"/>
      <c r="Z7" s="131">
        <v>2</v>
      </c>
      <c r="AA7" s="131"/>
      <c r="AB7" s="131">
        <v>3</v>
      </c>
      <c r="AC7" s="131"/>
      <c r="AD7" s="131">
        <v>4</v>
      </c>
      <c r="AE7" s="131"/>
    </row>
    <row r="8" spans="1:31" ht="15.75">
      <c r="A8" s="94"/>
      <c r="B8" s="95" t="s">
        <v>24</v>
      </c>
      <c r="C8" s="95" t="s">
        <v>24</v>
      </c>
      <c r="D8" s="95" t="s">
        <v>77</v>
      </c>
      <c r="E8" s="120" t="s">
        <v>25</v>
      </c>
      <c r="F8" s="120"/>
      <c r="G8" s="120"/>
      <c r="H8" s="120"/>
      <c r="I8" s="121"/>
      <c r="J8" s="99">
        <v>1</v>
      </c>
      <c r="K8" s="100">
        <v>2</v>
      </c>
      <c r="L8" s="100">
        <v>3</v>
      </c>
      <c r="M8" s="101">
        <v>4</v>
      </c>
      <c r="O8" s="107" t="s">
        <v>15</v>
      </c>
      <c r="P8" s="107" t="s">
        <v>16</v>
      </c>
      <c r="Q8" s="107" t="s">
        <v>15</v>
      </c>
      <c r="R8" s="107" t="s">
        <v>16</v>
      </c>
      <c r="S8" s="107" t="s">
        <v>15</v>
      </c>
      <c r="T8" s="107" t="s">
        <v>16</v>
      </c>
      <c r="U8" s="107" t="s">
        <v>15</v>
      </c>
      <c r="V8" s="107" t="s">
        <v>16</v>
      </c>
      <c r="X8" s="107" t="s">
        <v>15</v>
      </c>
      <c r="Y8" s="107" t="s">
        <v>16</v>
      </c>
      <c r="Z8" s="107" t="s">
        <v>15</v>
      </c>
      <c r="AA8" s="107" t="s">
        <v>16</v>
      </c>
      <c r="AB8" s="107" t="s">
        <v>15</v>
      </c>
      <c r="AC8" s="107" t="s">
        <v>16</v>
      </c>
      <c r="AD8" s="107" t="s">
        <v>15</v>
      </c>
      <c r="AE8" s="107" t="s">
        <v>16</v>
      </c>
    </row>
    <row r="9" spans="1:31" ht="15.75">
      <c r="A9" s="96" t="s">
        <v>26</v>
      </c>
      <c r="B9" s="37" t="str">
        <f>B3</f>
        <v>Karine Julien</v>
      </c>
      <c r="C9" s="37" t="str">
        <f>B6</f>
        <v>Anne Yanis</v>
      </c>
      <c r="D9" s="37"/>
      <c r="E9" s="110"/>
      <c r="F9" s="110"/>
      <c r="G9" s="110"/>
      <c r="H9" s="38"/>
      <c r="I9" s="39"/>
      <c r="J9" s="40">
        <f>IF(SUM($E9:$I9)=0,0,IF(COUNTIF($E9:$I9,"&gt;0")-COUNTIF($E9:$I9,"&lt;0")&gt;0,1,0))</f>
        <v>0</v>
      </c>
      <c r="K9" s="41"/>
      <c r="L9" s="41"/>
      <c r="M9" s="39">
        <f>IF(SUM($E9:$I9)=0,0,IF(COUNTIF($E9:$I9,"&gt;0")-COUNTIF($E9:$I9,"&lt;0")&lt;0,1,0))</f>
        <v>0</v>
      </c>
      <c r="O9" s="107">
        <f>COUNTIF($E9:$I9,"&gt;0")</f>
        <v>0</v>
      </c>
      <c r="P9" s="107">
        <f>COUNTIF($E9:$I9,"&lt;0")</f>
        <v>0</v>
      </c>
      <c r="Q9" s="65"/>
      <c r="R9" s="65"/>
      <c r="S9" s="65"/>
      <c r="T9" s="65"/>
      <c r="U9" s="107">
        <f>P9</f>
        <v>0</v>
      </c>
      <c r="V9" s="107">
        <f>O9</f>
        <v>0</v>
      </c>
      <c r="X9" s="107">
        <f>IF(ISBLANK($E9),0,IF($E9&lt;0,-$E9,IF($E9&gt;9,$E9+2,11)))+IF(ISBLANK($F9),0,IF($F9&lt;0,-$F9,IF($F9&gt;9,$F9+2,11)))+IF(ISBLANK($G9),0,IF($G9&lt;0,-$G9,IF($G9&gt;9,$G9+2,11)))+IF(ISBLANK($H9),0,IF($H9&lt;0,-$H9,IF($H9&gt;9,$H9+2,11)))+IF(ISBLANK($I9),0,IF($I9&lt;0,-$I9,IF($I9&gt;9,$I9+2,11)))</f>
        <v>0</v>
      </c>
      <c r="Y9" s="107">
        <f>IF(ISBLANK($E9),0,IF($E9&gt;0,$E9,IF($E9&lt;-9,-$E9+2,11)))+IF(ISBLANK($F9),0,IF($F9&gt;0,$F9,IF($F9&lt;-9,-$F9+2,11)))+IF(ISBLANK($G9),0,IF($G9&gt;0,$G9,IF($G9&lt;-9,-$G9+2,11)))+IF(ISBLANK($H9),0,IF($H9&gt;0,$H9,IF($H9&lt;-9,-$H9+2,11)))+IF(ISBLANK($I9),0,IF($I9&gt;0,$I9,IF($I9&lt;-9,-$I9+2,11)))</f>
        <v>0</v>
      </c>
      <c r="Z9" s="65"/>
      <c r="AA9" s="65"/>
      <c r="AB9" s="65"/>
      <c r="AC9" s="65"/>
      <c r="AD9" s="107">
        <f>Y9</f>
        <v>0</v>
      </c>
      <c r="AE9" s="107">
        <f>X9</f>
        <v>0</v>
      </c>
    </row>
    <row r="10" spans="1:31" ht="15.75">
      <c r="A10" s="96" t="s">
        <v>27</v>
      </c>
      <c r="B10" s="37" t="str">
        <f>B4</f>
        <v>Christelle Romain</v>
      </c>
      <c r="C10" s="37" t="str">
        <f>B5</f>
        <v>Ssusmita Swaroop</v>
      </c>
      <c r="D10" s="37"/>
      <c r="E10" s="110">
        <v>31</v>
      </c>
      <c r="F10" s="110">
        <v>31</v>
      </c>
      <c r="G10" s="110">
        <v>31</v>
      </c>
      <c r="H10" s="38"/>
      <c r="I10" s="39"/>
      <c r="J10" s="43"/>
      <c r="K10" s="110">
        <f>IF(SUM($E10:$I10)=0,0,IF(COUNTIF($E10:$I10,"&gt;0")-COUNTIF($E10:$I10,"&lt;0")&gt;0,1,0))</f>
        <v>1</v>
      </c>
      <c r="L10" s="110">
        <f>IF(SUM($E10:$I10)=0,0,IF(COUNTIF($E10:$I10,"&gt;0")-COUNTIF($E10:$I10,"&lt;0")&lt;0,1,0))</f>
        <v>0</v>
      </c>
      <c r="M10" s="102"/>
      <c r="O10" s="65"/>
      <c r="P10" s="65"/>
      <c r="Q10" s="107">
        <f>COUNTIF($E10:$I10,"&gt;0")</f>
        <v>3</v>
      </c>
      <c r="R10" s="107">
        <f>COUNTIF($E10:$I10,"&lt;0")</f>
        <v>0</v>
      </c>
      <c r="S10" s="107">
        <f>+R10</f>
        <v>0</v>
      </c>
      <c r="T10" s="107">
        <f>+Q10</f>
        <v>3</v>
      </c>
      <c r="U10" s="65"/>
      <c r="V10" s="65"/>
      <c r="X10" s="65"/>
      <c r="Y10" s="65"/>
      <c r="Z10" s="107">
        <f>IF(ISBLANK($E10),0,IF($E10&lt;0,-$E10,IF($E10&gt;9,$E10+2,11)))+IF(ISBLANK($F10),0,IF($F10&lt;0,-$F10,IF($F10&gt;9,$F10+2,11)))+IF(ISBLANK($G10),0,IF($G10&lt;0,-$G10,IF($G10&gt;9,$G10+2,11)))+IF(ISBLANK($H10),0,IF($H10&lt;0,-$H10,IF($H10&gt;9,$H10+2,11)))+IF(ISBLANK($I10),0,IF($I10&lt;0,-$I10,IF($I10&gt;9,$I10+2,11)))</f>
        <v>99</v>
      </c>
      <c r="AA10" s="107">
        <f>IF(ISBLANK($E10),0,IF($E10&gt;0,$E10,IF($E10&lt;-9,-$E10+2,11)))+IF(ISBLANK($F10),0,IF($F10&gt;0,$F10,IF($F10&lt;-9,-$F10+2,11)))+IF(ISBLANK($G10),0,IF($G10&gt;0,$G10,IF($G10&lt;-9,-$G10+2,11)))+IF(ISBLANK($H10),0,IF($H10&gt;0,$H10,IF($H10&lt;-9,-$H10+2,11)))+IF(ISBLANK($I10),0,IF($I10&gt;0,$I10,IF($I10&lt;-9,-$I10+2,11)))</f>
        <v>93</v>
      </c>
      <c r="AB10" s="107">
        <f>+AA10</f>
        <v>93</v>
      </c>
      <c r="AC10" s="107">
        <f>+Z10</f>
        <v>99</v>
      </c>
      <c r="AD10" s="65"/>
      <c r="AE10" s="65"/>
    </row>
    <row r="11" spans="1:31" ht="15.75">
      <c r="A11" s="96" t="s">
        <v>28</v>
      </c>
      <c r="B11" s="37" t="str">
        <f>B3</f>
        <v>Karine Julien</v>
      </c>
      <c r="C11" s="37" t="str">
        <f>B5</f>
        <v>Ssusmita Swaroop</v>
      </c>
      <c r="D11" s="37"/>
      <c r="E11" s="110">
        <v>-32</v>
      </c>
      <c r="F11" s="110">
        <v>-32</v>
      </c>
      <c r="G11" s="110">
        <v>-32</v>
      </c>
      <c r="H11" s="38"/>
      <c r="I11" s="39"/>
      <c r="J11" s="40">
        <f>IF(SUM($E11:$I11)=0,0,IF(COUNTIF($E11:$I11,"&gt;0")-COUNTIF($E11:$I11,"&lt;0")&gt;0,1,0))</f>
        <v>0</v>
      </c>
      <c r="K11" s="41"/>
      <c r="L11" s="110">
        <f>IF(SUM($E11:$I11)=0,0,IF(COUNTIF($E11:$I11,"&gt;0")-COUNTIF($E11:$I11,"&lt;0")&lt;0,1,0))</f>
        <v>1</v>
      </c>
      <c r="M11" s="102"/>
      <c r="O11" s="107">
        <f>COUNTIF($E11:$I11,"&gt;0")</f>
        <v>0</v>
      </c>
      <c r="P11" s="107">
        <f>COUNTIF($E11:$I11,"&lt;0")</f>
        <v>3</v>
      </c>
      <c r="Q11" s="65"/>
      <c r="R11" s="65"/>
      <c r="S11" s="107">
        <f>+P11</f>
        <v>3</v>
      </c>
      <c r="T11" s="107">
        <f>+O11</f>
        <v>0</v>
      </c>
      <c r="U11" s="65"/>
      <c r="V11" s="65"/>
      <c r="X11" s="107">
        <f>IF(ISBLANK($E11),0,IF($E11&lt;0,-$E11,IF($E11&gt;9,$E11+2,11)))+IF(ISBLANK($F11),0,IF($F11&lt;0,-$F11,IF($F11&gt;9,$F11+2,11)))+IF(ISBLANK($G11),0,IF($G11&lt;0,-$G11,IF($G11&gt;9,$G11+2,11)))+IF(ISBLANK($H11),0,IF($H11&lt;0,-$H11,IF($H11&gt;9,$H11+2,11)))+IF(ISBLANK($I11),0,IF($I11&lt;0,-$I11,IF($I11&gt;9,$I11+2,11)))</f>
        <v>96</v>
      </c>
      <c r="Y11" s="107">
        <f>IF(ISBLANK($E11),0,IF($E11&gt;0,$E11,IF($E11&lt;-9,-$E11+2,11)))+IF(ISBLANK($F11),0,IF($F11&gt;0,$F11,IF($F11&lt;-9,-$F11+2,11)))+IF(ISBLANK($G11),0,IF($G11&gt;0,$G11,IF($G11&lt;-9,-$G11+2,11)))+IF(ISBLANK($H11),0,IF($H11&gt;0,$H11,IF($H11&lt;-9,-$H11+2,11)))+IF(ISBLANK($I11),0,IF($I11&gt;0,$I11,IF($I11&lt;-9,-$I11+2,11)))</f>
        <v>102</v>
      </c>
      <c r="Z11" s="65"/>
      <c r="AA11" s="65"/>
      <c r="AB11" s="107">
        <f>+Y11</f>
        <v>102</v>
      </c>
      <c r="AC11" s="107">
        <f>+X11</f>
        <v>96</v>
      </c>
      <c r="AD11" s="65"/>
      <c r="AE11" s="65"/>
    </row>
    <row r="12" spans="1:31" ht="15.75">
      <c r="A12" s="96" t="s">
        <v>29</v>
      </c>
      <c r="B12" s="37" t="str">
        <f>B4</f>
        <v>Christelle Romain</v>
      </c>
      <c r="C12" s="37" t="str">
        <f>B6</f>
        <v>Anne Yanis</v>
      </c>
      <c r="D12" s="37"/>
      <c r="E12" s="110"/>
      <c r="F12" s="110"/>
      <c r="G12" s="110"/>
      <c r="H12" s="38"/>
      <c r="I12" s="39"/>
      <c r="J12" s="43"/>
      <c r="K12" s="110">
        <f>IF(SUM($E12:$I12)=0,0,IF(COUNTIF($E12:$I12,"&gt;0")-COUNTIF($E12:$I12,"&lt;0")&gt;0,1,0))</f>
        <v>0</v>
      </c>
      <c r="L12" s="41"/>
      <c r="M12" s="39">
        <f>IF(SUM($E12:$I12)=0,0,IF(COUNTIF($E12:$I12,"&gt;0")-COUNTIF($E12:$I12,"&lt;0")&lt;0,1,0))</f>
        <v>0</v>
      </c>
      <c r="O12" s="65"/>
      <c r="P12" s="65"/>
      <c r="Q12" s="107">
        <f>COUNTIF($E12:$I12,"&gt;0")</f>
        <v>0</v>
      </c>
      <c r="R12" s="107">
        <f>COUNTIF($E12:$I12,"&lt;0")</f>
        <v>0</v>
      </c>
      <c r="S12" s="65"/>
      <c r="T12" s="65"/>
      <c r="U12" s="107">
        <f>+R12</f>
        <v>0</v>
      </c>
      <c r="V12" s="107">
        <f>+Q12</f>
        <v>0</v>
      </c>
      <c r="X12" s="65"/>
      <c r="Y12" s="65"/>
      <c r="Z12" s="107">
        <f>IF(ISBLANK($E12),0,IF($E12&lt;0,-$E12,IF($E12&gt;9,$E12+2,11)))+IF(ISBLANK($F12),0,IF($F12&lt;0,-$F12,IF($F12&gt;9,$F12+2,11)))+IF(ISBLANK($G12),0,IF($G12&lt;0,-$G12,IF($G12&gt;9,$G12+2,11)))+IF(ISBLANK($H12),0,IF($H12&lt;0,-$H12,IF($H12&gt;9,$H12+2,11)))+IF(ISBLANK($I12),0,IF($I12&lt;0,-$I12,IF($I12&gt;9,$I12+2,11)))</f>
        <v>0</v>
      </c>
      <c r="AA12" s="107">
        <f>IF(ISBLANK($E12),0,IF($E12&gt;0,$E12,IF($E12&lt;-9,-$E12+2,11)))+IF(ISBLANK($F12),0,IF($F12&gt;0,$F12,IF($F12&lt;-9,-$F12+2,11)))+IF(ISBLANK($G12),0,IF($G12&gt;0,$G12,IF($G12&lt;-9,-$G12+2,11)))+IF(ISBLANK($H12),0,IF($H12&gt;0,$H12,IF($H12&lt;-9,-$H12+2,11)))+IF(ISBLANK($I12),0,IF($I12&gt;0,$I12,IF($I12&lt;-9,-$I12+2,11)))</f>
        <v>0</v>
      </c>
      <c r="AB12" s="65"/>
      <c r="AC12" s="65"/>
      <c r="AD12" s="107">
        <f>+AA12</f>
        <v>0</v>
      </c>
      <c r="AE12" s="107">
        <f>+Z12</f>
        <v>0</v>
      </c>
    </row>
    <row r="13" spans="1:31" ht="15.75">
      <c r="A13" s="96" t="s">
        <v>30</v>
      </c>
      <c r="B13" s="37" t="str">
        <f>B3</f>
        <v>Karine Julien</v>
      </c>
      <c r="C13" s="37" t="str">
        <f>B4</f>
        <v>Christelle Romain</v>
      </c>
      <c r="D13" s="37"/>
      <c r="E13" s="110">
        <v>29</v>
      </c>
      <c r="F13" s="110">
        <v>29</v>
      </c>
      <c r="G13" s="110">
        <v>29</v>
      </c>
      <c r="H13" s="38"/>
      <c r="I13" s="39"/>
      <c r="J13" s="40">
        <f>IF(SUM($E13:$I13)=0,0,IF(COUNTIF($E13:$I13,"&gt;0")-COUNTIF($E13:$I13,"&lt;0")&gt;0,1,0))</f>
        <v>1</v>
      </c>
      <c r="K13" s="110">
        <f>IF(SUM($E13:$I13)=0,0,IF(COUNTIF($E13:$I13,"&gt;0")-COUNTIF($E13:$I13,"&lt;0")&lt;0,1,0))</f>
        <v>0</v>
      </c>
      <c r="L13" s="41"/>
      <c r="M13" s="102"/>
      <c r="O13" s="107">
        <f>COUNTIF($E13:$I13,"&gt;0")</f>
        <v>3</v>
      </c>
      <c r="P13" s="107">
        <f>COUNTIF($E13:$I13,"&lt;0")</f>
        <v>0</v>
      </c>
      <c r="Q13" s="107">
        <f>+P13</f>
        <v>0</v>
      </c>
      <c r="R13" s="107">
        <f>+O13</f>
        <v>3</v>
      </c>
      <c r="S13" s="65"/>
      <c r="T13" s="65"/>
      <c r="U13" s="65"/>
      <c r="V13" s="65"/>
      <c r="X13" s="107">
        <f>IF(ISBLANK($E13),0,IF($E13&lt;0,-$E13,IF($E13&gt;9,$E13+2,11)))+IF(ISBLANK($F13),0,IF($F13&lt;0,-$F13,IF($F13&gt;9,$F13+2,11)))+IF(ISBLANK($G13),0,IF($G13&lt;0,-$G13,IF($G13&gt;9,$G13+2,11)))+IF(ISBLANK($H13),0,IF($H13&lt;0,-$H13,IF($H13&gt;9,$H13+2,11)))+IF(ISBLANK($I13),0,IF($I13&lt;0,-$I13,IF($I13&gt;9,$I13+2,11)))</f>
        <v>93</v>
      </c>
      <c r="Y13" s="107">
        <f>IF(ISBLANK($E13),0,IF($E13&gt;0,$E13,IF($E13&lt;-9,-$E13+2,11)))+IF(ISBLANK($F13),0,IF($F13&gt;0,$F13,IF($F13&lt;-9,-$F13+2,11)))+IF(ISBLANK($G13),0,IF($G13&gt;0,$G13,IF($G13&lt;-9,-$G13+2,11)))+IF(ISBLANK($H13),0,IF($H13&gt;0,$H13,IF($H13&lt;-9,-$H13+2,11)))+IF(ISBLANK($I13),0,IF($I13&gt;0,$I13,IF($I13&lt;-9,-$I13+2,11)))</f>
        <v>87</v>
      </c>
      <c r="Z13" s="107">
        <f>+Y13</f>
        <v>87</v>
      </c>
      <c r="AA13" s="107">
        <f>+X13</f>
        <v>93</v>
      </c>
      <c r="AB13" s="65"/>
      <c r="AC13" s="65"/>
      <c r="AD13" s="65"/>
      <c r="AE13" s="65"/>
    </row>
    <row r="14" spans="1:31" ht="16.5" thickBot="1">
      <c r="A14" s="97" t="s">
        <v>31</v>
      </c>
      <c r="B14" s="98" t="str">
        <f>B5</f>
        <v>Ssusmita Swaroop</v>
      </c>
      <c r="C14" s="98" t="str">
        <f>B6</f>
        <v>Anne Yanis</v>
      </c>
      <c r="D14" s="98"/>
      <c r="E14" s="56"/>
      <c r="F14" s="56"/>
      <c r="G14" s="56"/>
      <c r="H14" s="44"/>
      <c r="I14" s="45"/>
      <c r="J14" s="103"/>
      <c r="K14" s="104"/>
      <c r="L14" s="56">
        <f>IF(SUM($E14:$I14)=0,0,IF(COUNTIF($E14:$I14,"&gt;0")-COUNTIF($E14:$I14,"&lt;0")&gt;0,1,0))</f>
        <v>0</v>
      </c>
      <c r="M14" s="45">
        <f>IF(SUM($E14:$I14)=0,0,IF(COUNTIF($E14:$I14,"&gt;0")-COUNTIF($E14:$I14,"&lt;0")&lt;0,1,0))</f>
        <v>0</v>
      </c>
      <c r="O14" s="65"/>
      <c r="P14" s="65"/>
      <c r="Q14" s="65"/>
      <c r="R14" s="65"/>
      <c r="S14" s="107">
        <f>COUNTIF($E14:$I14,"&gt;0")</f>
        <v>0</v>
      </c>
      <c r="T14" s="107">
        <f>COUNTIF($E14:$I14,"&lt;0")</f>
        <v>0</v>
      </c>
      <c r="U14" s="107">
        <f>+T14</f>
        <v>0</v>
      </c>
      <c r="V14" s="107">
        <f>+S14</f>
        <v>0</v>
      </c>
      <c r="X14" s="65"/>
      <c r="Y14" s="65"/>
      <c r="Z14" s="65"/>
      <c r="AA14" s="65"/>
      <c r="AB14" s="107">
        <f>IF(ISBLANK($E14),0,IF($E14&lt;0,-$E14,IF($E14&gt;9,$E14+2,11)))+IF(ISBLANK($F14),0,IF($F14&lt;0,-$F14,IF($F14&gt;9,$F14+2,11)))+IF(ISBLANK($G14),0,IF($G14&lt;0,-$G14,IF($G14&gt;9,$G14+2,11)))+IF(ISBLANK($H14),0,IF($H14&lt;0,-$H14,IF($H14&gt;9,$H14+2,11)))+IF(ISBLANK($I14),0,IF($I14&lt;0,-$I14,IF($I14&gt;9,$I14+2,11)))</f>
        <v>0</v>
      </c>
      <c r="AC14" s="107">
        <f>IF(ISBLANK($E14),0,IF($E14&gt;0,$E14,IF($E14&lt;-9,-$E14+2,11)))+IF(ISBLANK($F14),0,IF($F14&gt;0,$F14,IF($F14&lt;-9,-$F14+2,11)))+IF(ISBLANK($G14),0,IF($G14&gt;0,$G14,IF($G14&lt;-9,-$G14+2,11)))+IF(ISBLANK($H14),0,IF($H14&gt;0,$H14,IF($H14&lt;-9,-$H14+2,11)))+IF(ISBLANK($I14),0,IF($I14&gt;0,$I14,IF($I14&lt;-9,-$I14+2,11)))</f>
        <v>0</v>
      </c>
      <c r="AD14" s="107">
        <f>+AC14</f>
        <v>0</v>
      </c>
      <c r="AE14" s="107">
        <f>+AB14</f>
        <v>0</v>
      </c>
    </row>
    <row r="15" spans="1:31" ht="16.5" thickBot="1">
      <c r="A15" s="36"/>
      <c r="B15" s="33"/>
      <c r="C15" s="34"/>
      <c r="D15" s="34"/>
      <c r="E15" s="34"/>
      <c r="F15" s="34"/>
      <c r="G15" s="34"/>
      <c r="H15" s="46"/>
      <c r="I15" s="47" t="s">
        <v>32</v>
      </c>
      <c r="J15" s="48">
        <f>SUM(J9:J14)</f>
        <v>1</v>
      </c>
      <c r="K15" s="48">
        <f>SUM(K9:K14)</f>
        <v>1</v>
      </c>
      <c r="L15" s="48">
        <f>SUM(L9:L14)</f>
        <v>1</v>
      </c>
      <c r="M15" s="48">
        <f>SUM(M9:M14)</f>
        <v>0</v>
      </c>
      <c r="O15" s="107">
        <f aca="true" t="shared" si="0" ref="O15:V15">SUM(O9:O14)</f>
        <v>3</v>
      </c>
      <c r="P15" s="107">
        <f t="shared" si="0"/>
        <v>3</v>
      </c>
      <c r="Q15" s="107">
        <f t="shared" si="0"/>
        <v>3</v>
      </c>
      <c r="R15" s="107">
        <f t="shared" si="0"/>
        <v>3</v>
      </c>
      <c r="S15" s="107">
        <f t="shared" si="0"/>
        <v>3</v>
      </c>
      <c r="T15" s="107">
        <f t="shared" si="0"/>
        <v>3</v>
      </c>
      <c r="U15" s="107">
        <f t="shared" si="0"/>
        <v>0</v>
      </c>
      <c r="V15" s="107">
        <f t="shared" si="0"/>
        <v>0</v>
      </c>
      <c r="X15" s="107">
        <f aca="true" t="shared" si="1" ref="X15:AE15">SUM(X9:X14)</f>
        <v>189</v>
      </c>
      <c r="Y15" s="107">
        <f t="shared" si="1"/>
        <v>189</v>
      </c>
      <c r="Z15" s="107">
        <f t="shared" si="1"/>
        <v>186</v>
      </c>
      <c r="AA15" s="107">
        <f t="shared" si="1"/>
        <v>186</v>
      </c>
      <c r="AB15" s="107">
        <f t="shared" si="1"/>
        <v>195</v>
      </c>
      <c r="AC15" s="107">
        <f t="shared" si="1"/>
        <v>195</v>
      </c>
      <c r="AD15" s="107">
        <f t="shared" si="1"/>
        <v>0</v>
      </c>
      <c r="AE15" s="107">
        <f t="shared" si="1"/>
        <v>0</v>
      </c>
    </row>
    <row r="16" spans="1:31" ht="15.75">
      <c r="A16" s="36"/>
      <c r="B16" s="33"/>
      <c r="C16" s="34"/>
      <c r="D16" s="34"/>
      <c r="E16" s="34"/>
      <c r="F16" s="34"/>
      <c r="G16" s="34"/>
      <c r="H16" s="34"/>
      <c r="I16" s="46" t="s">
        <v>21</v>
      </c>
      <c r="J16" s="111">
        <f>IF(SUM($E14:$I14)=0,"",RANK(J15,$J15:$M15))</f>
      </c>
      <c r="K16" s="111">
        <f>IF(SUM($E14:$I14)=0,"",RANK(K15,$J15:$M15))</f>
      </c>
      <c r="L16" s="111">
        <f>IF(SUM($E14:$I14)=0,"",RANK(L15,$J15:$M15))</f>
      </c>
      <c r="M16" s="111">
        <f>IF(SUM($E14:$I14)=0,"",RANK(M15,$J15:$M15))</f>
      </c>
      <c r="O16" s="132">
        <f>_xlfn.IFERROR(O15/(O15+P15),0)</f>
        <v>0.5</v>
      </c>
      <c r="P16" s="132"/>
      <c r="Q16" s="132">
        <f>_xlfn.IFERROR(Q15/(Q15+R15),0)</f>
        <v>0.5</v>
      </c>
      <c r="R16" s="132"/>
      <c r="S16" s="132">
        <f>_xlfn.IFERROR(S15/(S15+T15),0)</f>
        <v>0.5</v>
      </c>
      <c r="T16" s="132"/>
      <c r="U16" s="132">
        <f>_xlfn.IFERROR(U15/(U15+V15),0)</f>
        <v>0</v>
      </c>
      <c r="V16" s="132"/>
      <c r="X16" s="132">
        <f>_xlfn.IFERROR(X15/(X15+Y15),0)</f>
        <v>0.5</v>
      </c>
      <c r="Y16" s="132"/>
      <c r="Z16" s="132">
        <f>_xlfn.IFERROR(Z15/(Z15+AA15),0)</f>
        <v>0.5</v>
      </c>
      <c r="AA16" s="132"/>
      <c r="AB16" s="132">
        <f>_xlfn.IFERROR(AB15/(AB15+AC15),0)</f>
        <v>0.5</v>
      </c>
      <c r="AC16" s="132"/>
      <c r="AD16" s="132">
        <f>_xlfn.IFERROR(AD15/(AD15+AE15),0)</f>
        <v>0</v>
      </c>
      <c r="AE16" s="132"/>
    </row>
    <row r="17" spans="10:31" ht="16.5" thickBot="1">
      <c r="J17" s="61"/>
      <c r="M17" s="61"/>
      <c r="O17" s="63"/>
      <c r="P17" s="63"/>
      <c r="Q17" s="63"/>
      <c r="R17" s="63"/>
      <c r="S17" s="63"/>
      <c r="T17" s="63"/>
      <c r="U17" s="63"/>
      <c r="V17" s="63"/>
      <c r="X17" s="63"/>
      <c r="Y17" s="63"/>
      <c r="Z17" s="63"/>
      <c r="AA17" s="63"/>
      <c r="AB17" s="63"/>
      <c r="AC17" s="63"/>
      <c r="AD17" s="63"/>
      <c r="AE17" s="63"/>
    </row>
    <row r="18" spans="1:31" ht="19.5" thickBot="1">
      <c r="A18" s="30" t="s">
        <v>19</v>
      </c>
      <c r="B18" s="31" t="s">
        <v>35</v>
      </c>
      <c r="I18" s="122"/>
      <c r="J18" s="123"/>
      <c r="K18" s="123"/>
      <c r="L18" s="124"/>
      <c r="M18" s="106"/>
      <c r="O18" s="63"/>
      <c r="P18" s="63"/>
      <c r="Q18" s="63"/>
      <c r="R18" s="63"/>
      <c r="S18" s="63"/>
      <c r="T18" s="63"/>
      <c r="U18" s="63"/>
      <c r="V18" s="63"/>
      <c r="X18" s="63"/>
      <c r="Y18" s="63"/>
      <c r="Z18" s="63"/>
      <c r="AA18" s="63"/>
      <c r="AB18" s="63"/>
      <c r="AC18" s="63"/>
      <c r="AD18" s="63"/>
      <c r="AE18" s="63"/>
    </row>
    <row r="19" spans="1:31" ht="18.75">
      <c r="A19" s="36"/>
      <c r="B19" s="118" t="s">
        <v>0</v>
      </c>
      <c r="C19" s="119"/>
      <c r="D19" s="110" t="s">
        <v>78</v>
      </c>
      <c r="E19" s="35"/>
      <c r="F19" s="34"/>
      <c r="H19" s="108" t="s">
        <v>22</v>
      </c>
      <c r="I19" s="125"/>
      <c r="J19" s="126"/>
      <c r="K19" s="126"/>
      <c r="L19" s="127"/>
      <c r="M19" s="106"/>
      <c r="O19" s="63"/>
      <c r="P19" s="63"/>
      <c r="Q19" s="63"/>
      <c r="R19" s="63"/>
      <c r="S19" s="63"/>
      <c r="T19" s="63"/>
      <c r="U19" s="63"/>
      <c r="V19" s="63"/>
      <c r="X19" s="63"/>
      <c r="Y19" s="63"/>
      <c r="Z19" s="63"/>
      <c r="AA19" s="63"/>
      <c r="AB19" s="63"/>
      <c r="AC19" s="63"/>
      <c r="AD19" s="63"/>
      <c r="AE19" s="63"/>
    </row>
    <row r="20" spans="1:30" ht="19.5" thickBot="1">
      <c r="A20" s="32">
        <v>1</v>
      </c>
      <c r="B20" s="116" t="str">
        <f>Tableau!F17</f>
        <v>Susmita Swaroop</v>
      </c>
      <c r="C20" s="117"/>
      <c r="D20" s="3"/>
      <c r="H20" s="4"/>
      <c r="I20" s="128"/>
      <c r="J20" s="129"/>
      <c r="K20" s="129"/>
      <c r="L20" s="130"/>
      <c r="M20" s="109"/>
      <c r="N20" s="63"/>
      <c r="O20" s="63"/>
      <c r="P20" s="63"/>
      <c r="Q20" s="63"/>
      <c r="R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</row>
    <row r="21" spans="1:30" ht="18.75">
      <c r="A21" s="32">
        <v>2</v>
      </c>
      <c r="B21" s="116" t="str">
        <f>Tableau!F18</f>
        <v>Christelle Romain</v>
      </c>
      <c r="C21" s="117"/>
      <c r="D21" s="3"/>
      <c r="H21" s="4"/>
      <c r="I21" s="4"/>
      <c r="J21" s="4"/>
      <c r="K21" s="4"/>
      <c r="L21" s="4"/>
      <c r="N21" s="63"/>
      <c r="O21" s="63"/>
      <c r="P21" s="63"/>
      <c r="Q21" s="63"/>
      <c r="R21" s="63"/>
      <c r="S21" s="63"/>
      <c r="T21" s="63"/>
      <c r="U21" s="63"/>
      <c r="W21" s="63"/>
      <c r="X21" s="63"/>
      <c r="Y21" s="63"/>
      <c r="Z21" s="63"/>
      <c r="AA21" s="63"/>
      <c r="AB21" s="63"/>
      <c r="AC21" s="63"/>
      <c r="AD21" s="63"/>
    </row>
    <row r="22" spans="1:30" ht="18.75">
      <c r="A22" s="32">
        <v>3</v>
      </c>
      <c r="B22" s="116">
        <f>Tableau!F19</f>
        <v>0</v>
      </c>
      <c r="C22" s="117"/>
      <c r="D22" s="3"/>
      <c r="H22" s="4"/>
      <c r="I22" s="4"/>
      <c r="J22" s="4"/>
      <c r="K22" s="4"/>
      <c r="L22" s="4"/>
      <c r="N22" s="63"/>
      <c r="O22" s="63"/>
      <c r="P22" s="63"/>
      <c r="Q22" s="63"/>
      <c r="R22" s="63"/>
      <c r="S22" s="63"/>
      <c r="T22" s="63"/>
      <c r="U22" s="63"/>
      <c r="W22" s="63"/>
      <c r="X22" s="63"/>
      <c r="Y22" s="63"/>
      <c r="Z22" s="63"/>
      <c r="AA22" s="63"/>
      <c r="AB22" s="63"/>
      <c r="AC22" s="63"/>
      <c r="AD22" s="63"/>
    </row>
    <row r="23" spans="1:30" ht="18.75">
      <c r="A23" s="32">
        <v>4</v>
      </c>
      <c r="B23" s="116">
        <f>Tableau!F20</f>
        <v>0</v>
      </c>
      <c r="C23" s="117"/>
      <c r="D23" s="3"/>
      <c r="H23" s="4"/>
      <c r="I23" s="4"/>
      <c r="J23" s="4"/>
      <c r="K23" s="4"/>
      <c r="L23" s="4"/>
      <c r="N23" s="62" t="s">
        <v>56</v>
      </c>
      <c r="O23" s="63"/>
      <c r="P23" s="63"/>
      <c r="Q23" s="63"/>
      <c r="R23" s="63"/>
      <c r="S23" s="63"/>
      <c r="T23" s="63"/>
      <c r="U23" s="63"/>
      <c r="W23" s="62" t="s">
        <v>57</v>
      </c>
      <c r="X23" s="63"/>
      <c r="Y23" s="63"/>
      <c r="Z23" s="63"/>
      <c r="AA23" s="63"/>
      <c r="AB23" s="63"/>
      <c r="AC23" s="63"/>
      <c r="AD23" s="63"/>
    </row>
    <row r="24" spans="1:31" ht="16.5" thickBot="1">
      <c r="A24" s="15"/>
      <c r="B24" s="16"/>
      <c r="C24" s="17"/>
      <c r="D24" s="17"/>
      <c r="I24" s="4"/>
      <c r="J24" s="4"/>
      <c r="K24" s="4"/>
      <c r="L24" s="4"/>
      <c r="M24" s="54" t="s">
        <v>23</v>
      </c>
      <c r="O24" s="131">
        <v>1</v>
      </c>
      <c r="P24" s="131"/>
      <c r="Q24" s="131">
        <v>2</v>
      </c>
      <c r="R24" s="131"/>
      <c r="S24" s="131">
        <v>3</v>
      </c>
      <c r="T24" s="131"/>
      <c r="U24" s="131">
        <v>4</v>
      </c>
      <c r="V24" s="131"/>
      <c r="X24" s="131">
        <v>1</v>
      </c>
      <c r="Y24" s="131"/>
      <c r="Z24" s="131">
        <v>2</v>
      </c>
      <c r="AA24" s="131"/>
      <c r="AB24" s="131">
        <v>3</v>
      </c>
      <c r="AC24" s="131"/>
      <c r="AD24" s="131">
        <v>4</v>
      </c>
      <c r="AE24" s="131"/>
    </row>
    <row r="25" spans="1:31" ht="15.75">
      <c r="A25" s="94"/>
      <c r="B25" s="95" t="s">
        <v>24</v>
      </c>
      <c r="C25" s="95" t="s">
        <v>24</v>
      </c>
      <c r="D25" s="95" t="s">
        <v>77</v>
      </c>
      <c r="E25" s="120" t="s">
        <v>25</v>
      </c>
      <c r="F25" s="120"/>
      <c r="G25" s="120"/>
      <c r="H25" s="120"/>
      <c r="I25" s="121"/>
      <c r="J25" s="99">
        <v>1</v>
      </c>
      <c r="K25" s="100">
        <v>2</v>
      </c>
      <c r="L25" s="100">
        <v>3</v>
      </c>
      <c r="M25" s="101">
        <v>4</v>
      </c>
      <c r="O25" s="107" t="s">
        <v>15</v>
      </c>
      <c r="P25" s="107" t="s">
        <v>16</v>
      </c>
      <c r="Q25" s="107" t="s">
        <v>15</v>
      </c>
      <c r="R25" s="107" t="s">
        <v>16</v>
      </c>
      <c r="S25" s="107" t="s">
        <v>15</v>
      </c>
      <c r="T25" s="107" t="s">
        <v>16</v>
      </c>
      <c r="U25" s="107" t="s">
        <v>15</v>
      </c>
      <c r="V25" s="107" t="s">
        <v>16</v>
      </c>
      <c r="X25" s="107" t="s">
        <v>15</v>
      </c>
      <c r="Y25" s="107" t="s">
        <v>16</v>
      </c>
      <c r="Z25" s="107" t="s">
        <v>15</v>
      </c>
      <c r="AA25" s="107" t="s">
        <v>16</v>
      </c>
      <c r="AB25" s="107" t="s">
        <v>15</v>
      </c>
      <c r="AC25" s="107" t="s">
        <v>16</v>
      </c>
      <c r="AD25" s="107" t="s">
        <v>15</v>
      </c>
      <c r="AE25" s="107" t="s">
        <v>16</v>
      </c>
    </row>
    <row r="26" spans="1:31" ht="15.75">
      <c r="A26" s="96" t="s">
        <v>26</v>
      </c>
      <c r="B26" s="37" t="str">
        <f>B20</f>
        <v>Susmita Swaroop</v>
      </c>
      <c r="C26" s="37">
        <f>B23</f>
        <v>0</v>
      </c>
      <c r="D26" s="37"/>
      <c r="E26" s="110"/>
      <c r="F26" s="110"/>
      <c r="G26" s="110"/>
      <c r="H26" s="38"/>
      <c r="I26" s="39"/>
      <c r="J26" s="40">
        <f>IF(SUM($E26:$I26)=0,0,IF(COUNTIF($E26:$I26,"&gt;0")-COUNTIF($E26:$I26,"&lt;0")&gt;0,1,0))</f>
        <v>0</v>
      </c>
      <c r="K26" s="41"/>
      <c r="L26" s="41"/>
      <c r="M26" s="39">
        <f>IF(SUM($E26:$I26)=0,0,IF(COUNTIF($E26:$I26,"&gt;0")-COUNTIF($E26:$I26,"&lt;0")&lt;0,1,0))</f>
        <v>0</v>
      </c>
      <c r="O26" s="107">
        <f>COUNTIF($E26:$I26,"&gt;0")</f>
        <v>0</v>
      </c>
      <c r="P26" s="107">
        <f>COUNTIF($E26:$I26,"&lt;0")</f>
        <v>0</v>
      </c>
      <c r="Q26" s="65"/>
      <c r="R26" s="65"/>
      <c r="S26" s="65"/>
      <c r="T26" s="65"/>
      <c r="U26" s="107">
        <f>P26</f>
        <v>0</v>
      </c>
      <c r="V26" s="107">
        <f>O26</f>
        <v>0</v>
      </c>
      <c r="X26" s="107">
        <f>IF(ISBLANK($E26),0,IF($E26&lt;0,-$E26,IF($E26&gt;9,$E26+2,11)))+IF(ISBLANK($F26),0,IF($F26&lt;0,-$F26,IF($F26&gt;9,$F26+2,11)))+IF(ISBLANK($G26),0,IF($G26&lt;0,-$G26,IF($G26&gt;9,$G26+2,11)))+IF(ISBLANK($H26),0,IF($H26&lt;0,-$H26,IF($H26&gt;9,$H26+2,11)))+IF(ISBLANK($I26),0,IF($I26&lt;0,-$I26,IF($I26&gt;9,$I26+2,11)))</f>
        <v>0</v>
      </c>
      <c r="Y26" s="107">
        <f>IF(ISBLANK($E26),0,IF($E26&gt;0,$E26,IF($E26&lt;-9,-$E26+2,11)))+IF(ISBLANK($F26),0,IF($F26&gt;0,$F26,IF($F26&lt;-9,-$F26+2,11)))+IF(ISBLANK($G26),0,IF($G26&gt;0,$G26,IF($G26&lt;-9,-$G26+2,11)))+IF(ISBLANK($H26),0,IF($H26&gt;0,$H26,IF($H26&lt;-9,-$H26+2,11)))+IF(ISBLANK($I26),0,IF($I26&gt;0,$I26,IF($I26&lt;-9,-$I26+2,11)))</f>
        <v>0</v>
      </c>
      <c r="Z26" s="65"/>
      <c r="AA26" s="65"/>
      <c r="AB26" s="65"/>
      <c r="AC26" s="65"/>
      <c r="AD26" s="107">
        <f>Y26</f>
        <v>0</v>
      </c>
      <c r="AE26" s="107">
        <f>X26</f>
        <v>0</v>
      </c>
    </row>
    <row r="27" spans="1:31" ht="15.75">
      <c r="A27" s="96" t="s">
        <v>27</v>
      </c>
      <c r="B27" s="37" t="str">
        <f>B21</f>
        <v>Christelle Romain</v>
      </c>
      <c r="C27" s="37">
        <f>B22</f>
        <v>0</v>
      </c>
      <c r="D27" s="37"/>
      <c r="E27" s="110"/>
      <c r="F27" s="110"/>
      <c r="G27" s="110"/>
      <c r="H27" s="38"/>
      <c r="I27" s="39"/>
      <c r="J27" s="43"/>
      <c r="K27" s="110">
        <f>IF(SUM($E27:$I27)=0,0,IF(COUNTIF($E27:$I27,"&gt;0")-COUNTIF($E27:$I27,"&lt;0")&gt;0,1,0))</f>
        <v>0</v>
      </c>
      <c r="L27" s="110">
        <f>IF(SUM($E27:$I27)=0,0,IF(COUNTIF($E27:$I27,"&gt;0")-COUNTIF($E27:$I27,"&lt;0")&lt;0,1,0))</f>
        <v>0</v>
      </c>
      <c r="M27" s="102"/>
      <c r="O27" s="65"/>
      <c r="P27" s="65"/>
      <c r="Q27" s="107">
        <f>COUNTIF($E27:$I27,"&gt;0")</f>
        <v>0</v>
      </c>
      <c r="R27" s="107">
        <f>COUNTIF($E27:$I27,"&lt;0")</f>
        <v>0</v>
      </c>
      <c r="S27" s="107">
        <f>+R27</f>
        <v>0</v>
      </c>
      <c r="T27" s="107">
        <f>+Q27</f>
        <v>0</v>
      </c>
      <c r="U27" s="65"/>
      <c r="V27" s="65"/>
      <c r="X27" s="65"/>
      <c r="Y27" s="65"/>
      <c r="Z27" s="107">
        <f>IF(ISBLANK($E27),0,IF($E27&lt;0,-$E27,IF($E27&gt;9,$E27+2,11)))+IF(ISBLANK($F27),0,IF($F27&lt;0,-$F27,IF($F27&gt;9,$F27+2,11)))+IF(ISBLANK($G27),0,IF($G27&lt;0,-$G27,IF($G27&gt;9,$G27+2,11)))+IF(ISBLANK($H27),0,IF($H27&lt;0,-$H27,IF($H27&gt;9,$H27+2,11)))+IF(ISBLANK($I27),0,IF($I27&lt;0,-$I27,IF($I27&gt;9,$I27+2,11)))</f>
        <v>0</v>
      </c>
      <c r="AA27" s="107">
        <f>IF(ISBLANK($E27),0,IF($E27&gt;0,$E27,IF($E27&lt;-9,-$E27+2,11)))+IF(ISBLANK($F27),0,IF($F27&gt;0,$F27,IF($F27&lt;-9,-$F27+2,11)))+IF(ISBLANK($G27),0,IF($G27&gt;0,$G27,IF($G27&lt;-9,-$G27+2,11)))+IF(ISBLANK($H27),0,IF($H27&gt;0,$H27,IF($H27&lt;-9,-$H27+2,11)))+IF(ISBLANK($I27),0,IF($I27&gt;0,$I27,IF($I27&lt;-9,-$I27+2,11)))</f>
        <v>0</v>
      </c>
      <c r="AB27" s="107">
        <f>+AA27</f>
        <v>0</v>
      </c>
      <c r="AC27" s="107">
        <f>+Z27</f>
        <v>0</v>
      </c>
      <c r="AD27" s="65"/>
      <c r="AE27" s="65"/>
    </row>
    <row r="28" spans="1:31" ht="15.75">
      <c r="A28" s="96" t="s">
        <v>28</v>
      </c>
      <c r="B28" s="37" t="str">
        <f>B20</f>
        <v>Susmita Swaroop</v>
      </c>
      <c r="C28" s="37">
        <f>B22</f>
        <v>0</v>
      </c>
      <c r="D28" s="37"/>
      <c r="E28" s="110"/>
      <c r="F28" s="110"/>
      <c r="G28" s="110"/>
      <c r="H28" s="38"/>
      <c r="I28" s="39"/>
      <c r="J28" s="40">
        <f>IF(SUM($E28:$I28)=0,0,IF(COUNTIF($E28:$I28,"&gt;0")-COUNTIF($E28:$I28,"&lt;0")&gt;0,1,0))</f>
        <v>0</v>
      </c>
      <c r="K28" s="41"/>
      <c r="L28" s="110">
        <f>IF(SUM($E28:$I28)=0,0,IF(COUNTIF($E28:$I28,"&gt;0")-COUNTIF($E28:$I28,"&lt;0")&lt;0,1,0))</f>
        <v>0</v>
      </c>
      <c r="M28" s="102"/>
      <c r="O28" s="107">
        <f>COUNTIF($E28:$I28,"&gt;0")</f>
        <v>0</v>
      </c>
      <c r="P28" s="107">
        <f>COUNTIF($E28:$I28,"&lt;0")</f>
        <v>0</v>
      </c>
      <c r="Q28" s="65"/>
      <c r="R28" s="65"/>
      <c r="S28" s="107">
        <f>+P28</f>
        <v>0</v>
      </c>
      <c r="T28" s="107">
        <f>+O28</f>
        <v>0</v>
      </c>
      <c r="U28" s="65"/>
      <c r="V28" s="65"/>
      <c r="X28" s="107">
        <f>IF(ISBLANK($E28),0,IF($E28&lt;0,-$E28,IF($E28&gt;9,$E28+2,11)))+IF(ISBLANK($F28),0,IF($F28&lt;0,-$F28,IF($F28&gt;9,$F28+2,11)))+IF(ISBLANK($G28),0,IF($G28&lt;0,-$G28,IF($G28&gt;9,$G28+2,11)))+IF(ISBLANK($H28),0,IF($H28&lt;0,-$H28,IF($H28&gt;9,$H28+2,11)))+IF(ISBLANK($I28),0,IF($I28&lt;0,-$I28,IF($I28&gt;9,$I28+2,11)))</f>
        <v>0</v>
      </c>
      <c r="Y28" s="107">
        <f>IF(ISBLANK($E28),0,IF($E28&gt;0,$E28,IF($E28&lt;-9,-$E28+2,11)))+IF(ISBLANK($F28),0,IF($F28&gt;0,$F28,IF($F28&lt;-9,-$F28+2,11)))+IF(ISBLANK($G28),0,IF($G28&gt;0,$G28,IF($G28&lt;-9,-$G28+2,11)))+IF(ISBLANK($H28),0,IF($H28&gt;0,$H28,IF($H28&lt;-9,-$H28+2,11)))+IF(ISBLANK($I28),0,IF($I28&gt;0,$I28,IF($I28&lt;-9,-$I28+2,11)))</f>
        <v>0</v>
      </c>
      <c r="Z28" s="65"/>
      <c r="AA28" s="65"/>
      <c r="AB28" s="107">
        <f>+Y28</f>
        <v>0</v>
      </c>
      <c r="AC28" s="107">
        <f>+X28</f>
        <v>0</v>
      </c>
      <c r="AD28" s="65"/>
      <c r="AE28" s="65"/>
    </row>
    <row r="29" spans="1:31" ht="15.75">
      <c r="A29" s="96" t="s">
        <v>29</v>
      </c>
      <c r="B29" s="37" t="str">
        <f>B21</f>
        <v>Christelle Romain</v>
      </c>
      <c r="C29" s="37">
        <f>B23</f>
        <v>0</v>
      </c>
      <c r="D29" s="37"/>
      <c r="E29" s="110"/>
      <c r="F29" s="110"/>
      <c r="G29" s="110"/>
      <c r="H29" s="38"/>
      <c r="I29" s="39"/>
      <c r="J29" s="43"/>
      <c r="K29" s="110">
        <f>IF(SUM($E29:$I29)=0,0,IF(COUNTIF($E29:$I29,"&gt;0")-COUNTIF($E29:$I29,"&lt;0")&gt;0,1,0))</f>
        <v>0</v>
      </c>
      <c r="L29" s="41"/>
      <c r="M29" s="39">
        <f>IF(SUM($E29:$I29)=0,0,IF(COUNTIF($E29:$I29,"&gt;0")-COUNTIF($E29:$I29,"&lt;0")&lt;0,1,0))</f>
        <v>0</v>
      </c>
      <c r="O29" s="65"/>
      <c r="P29" s="65"/>
      <c r="Q29" s="107">
        <f>COUNTIF($E29:$I29,"&gt;0")</f>
        <v>0</v>
      </c>
      <c r="R29" s="107">
        <f>COUNTIF($E29:$I29,"&lt;0")</f>
        <v>0</v>
      </c>
      <c r="S29" s="65"/>
      <c r="T29" s="65"/>
      <c r="U29" s="107">
        <f>+R29</f>
        <v>0</v>
      </c>
      <c r="V29" s="107">
        <f>+Q29</f>
        <v>0</v>
      </c>
      <c r="X29" s="65"/>
      <c r="Y29" s="65"/>
      <c r="Z29" s="107">
        <f>IF(ISBLANK($E29),0,IF($E29&lt;0,-$E29,IF($E29&gt;9,$E29+2,11)))+IF(ISBLANK($F29),0,IF($F29&lt;0,-$F29,IF($F29&gt;9,$F29+2,11)))+IF(ISBLANK($G29),0,IF($G29&lt;0,-$G29,IF($G29&gt;9,$G29+2,11)))+IF(ISBLANK($H29),0,IF($H29&lt;0,-$H29,IF($H29&gt;9,$H29+2,11)))+IF(ISBLANK($I29),0,IF($I29&lt;0,-$I29,IF($I29&gt;9,$I29+2,11)))</f>
        <v>0</v>
      </c>
      <c r="AA29" s="107">
        <f>IF(ISBLANK($E29),0,IF($E29&gt;0,$E29,IF($E29&lt;-9,-$E29+2,11)))+IF(ISBLANK($F29),0,IF($F29&gt;0,$F29,IF($F29&lt;-9,-$F29+2,11)))+IF(ISBLANK($G29),0,IF($G29&gt;0,$G29,IF($G29&lt;-9,-$G29+2,11)))+IF(ISBLANK($H29),0,IF($H29&gt;0,$H29,IF($H29&lt;-9,-$H29+2,11)))+IF(ISBLANK($I29),0,IF($I29&gt;0,$I29,IF($I29&lt;-9,-$I29+2,11)))</f>
        <v>0</v>
      </c>
      <c r="AB29" s="65"/>
      <c r="AC29" s="65"/>
      <c r="AD29" s="107">
        <f>+AA29</f>
        <v>0</v>
      </c>
      <c r="AE29" s="107">
        <f>+Z29</f>
        <v>0</v>
      </c>
    </row>
    <row r="30" spans="1:31" ht="15.75">
      <c r="A30" s="96" t="s">
        <v>30</v>
      </c>
      <c r="B30" s="37" t="str">
        <f>B20</f>
        <v>Susmita Swaroop</v>
      </c>
      <c r="C30" s="37" t="str">
        <f>B21</f>
        <v>Christelle Romain</v>
      </c>
      <c r="D30" s="37"/>
      <c r="E30" s="110"/>
      <c r="F30" s="110"/>
      <c r="G30" s="110"/>
      <c r="H30" s="38"/>
      <c r="I30" s="39"/>
      <c r="J30" s="40">
        <f>IF(SUM($E30:$I30)=0,0,IF(COUNTIF($E30:$I30,"&gt;0")-COUNTIF($E30:$I30,"&lt;0")&gt;0,1,0))</f>
        <v>0</v>
      </c>
      <c r="K30" s="110">
        <f>IF(SUM($E30:$I30)=0,0,IF(COUNTIF($E30:$I30,"&gt;0")-COUNTIF($E30:$I30,"&lt;0")&lt;0,1,0))</f>
        <v>0</v>
      </c>
      <c r="L30" s="41"/>
      <c r="M30" s="102"/>
      <c r="O30" s="107">
        <f>COUNTIF($E30:$I30,"&gt;0")</f>
        <v>0</v>
      </c>
      <c r="P30" s="107">
        <f>COUNTIF($E30:$I30,"&lt;0")</f>
        <v>0</v>
      </c>
      <c r="Q30" s="107">
        <f>+P30</f>
        <v>0</v>
      </c>
      <c r="R30" s="107">
        <f>+O30</f>
        <v>0</v>
      </c>
      <c r="S30" s="65"/>
      <c r="T30" s="65"/>
      <c r="U30" s="65"/>
      <c r="V30" s="65"/>
      <c r="X30" s="107">
        <f>IF(ISBLANK($E30),0,IF($E30&lt;0,-$E30,IF($E30&gt;9,$E30+2,11)))+IF(ISBLANK($F30),0,IF($F30&lt;0,-$F30,IF($F30&gt;9,$F30+2,11)))+IF(ISBLANK($G30),0,IF($G30&lt;0,-$G30,IF($G30&gt;9,$G30+2,11)))+IF(ISBLANK($H30),0,IF($H30&lt;0,-$H30,IF($H30&gt;9,$H30+2,11)))+IF(ISBLANK($I30),0,IF($I30&lt;0,-$I30,IF($I30&gt;9,$I30+2,11)))</f>
        <v>0</v>
      </c>
      <c r="Y30" s="107">
        <f>IF(ISBLANK($E30),0,IF($E30&gt;0,$E30,IF($E30&lt;-9,-$E30+2,11)))+IF(ISBLANK($F30),0,IF($F30&gt;0,$F30,IF($F30&lt;-9,-$F30+2,11)))+IF(ISBLANK($G30),0,IF($G30&gt;0,$G30,IF($G30&lt;-9,-$G30+2,11)))+IF(ISBLANK($H30),0,IF($H30&gt;0,$H30,IF($H30&lt;-9,-$H30+2,11)))+IF(ISBLANK($I30),0,IF($I30&gt;0,$I30,IF($I30&lt;-9,-$I30+2,11)))</f>
        <v>0</v>
      </c>
      <c r="Z30" s="107">
        <f>+Y30</f>
        <v>0</v>
      </c>
      <c r="AA30" s="107">
        <f>+X30</f>
        <v>0</v>
      </c>
      <c r="AB30" s="65"/>
      <c r="AC30" s="65"/>
      <c r="AD30" s="65"/>
      <c r="AE30" s="65"/>
    </row>
    <row r="31" spans="1:31" ht="16.5" thickBot="1">
      <c r="A31" s="97" t="s">
        <v>31</v>
      </c>
      <c r="B31" s="98">
        <f>B22</f>
        <v>0</v>
      </c>
      <c r="C31" s="98">
        <f>B23</f>
        <v>0</v>
      </c>
      <c r="D31" s="98"/>
      <c r="E31" s="56"/>
      <c r="F31" s="56"/>
      <c r="G31" s="56"/>
      <c r="H31" s="44"/>
      <c r="I31" s="45"/>
      <c r="J31" s="103"/>
      <c r="K31" s="104"/>
      <c r="L31" s="56">
        <f>IF(SUM($E31:$I31)=0,0,IF(COUNTIF($E31:$I31,"&gt;0")-COUNTIF($E31:$I31,"&lt;0")&gt;0,1,0))</f>
        <v>0</v>
      </c>
      <c r="M31" s="45">
        <f>IF(SUM($E31:$I31)=0,0,IF(COUNTIF($E31:$I31,"&gt;0")-COUNTIF($E31:$I31,"&lt;0")&lt;0,1,0))</f>
        <v>0</v>
      </c>
      <c r="O31" s="65"/>
      <c r="P31" s="65"/>
      <c r="Q31" s="65"/>
      <c r="R31" s="65"/>
      <c r="S31" s="107">
        <f>COUNTIF($E31:$I31,"&gt;0")</f>
        <v>0</v>
      </c>
      <c r="T31" s="107">
        <f>COUNTIF($E31:$I31,"&lt;0")</f>
        <v>0</v>
      </c>
      <c r="U31" s="107">
        <f>+T31</f>
        <v>0</v>
      </c>
      <c r="V31" s="107">
        <f>+S31</f>
        <v>0</v>
      </c>
      <c r="X31" s="65"/>
      <c r="Y31" s="65"/>
      <c r="Z31" s="65"/>
      <c r="AA31" s="65"/>
      <c r="AB31" s="107">
        <f>IF(ISBLANK($E31),0,IF($E31&lt;0,-$E31,IF($E31&gt;9,$E31+2,11)))+IF(ISBLANK($F31),0,IF($F31&lt;0,-$F31,IF($F31&gt;9,$F31+2,11)))+IF(ISBLANK($G31),0,IF($G31&lt;0,-$G31,IF($G31&gt;9,$G31+2,11)))+IF(ISBLANK($H31),0,IF($H31&lt;0,-$H31,IF($H31&gt;9,$H31+2,11)))+IF(ISBLANK($I31),0,IF($I31&lt;0,-$I31,IF($I31&gt;9,$I31+2,11)))</f>
        <v>0</v>
      </c>
      <c r="AC31" s="107">
        <f>IF(ISBLANK($E31),0,IF($E31&gt;0,$E31,IF($E31&lt;-9,-$E31+2,11)))+IF(ISBLANK($F31),0,IF($F31&gt;0,$F31,IF($F31&lt;-9,-$F31+2,11)))+IF(ISBLANK($G31),0,IF($G31&gt;0,$G31,IF($G31&lt;-9,-$G31+2,11)))+IF(ISBLANK($H31),0,IF($H31&gt;0,$H31,IF($H31&lt;-9,-$H31+2,11)))+IF(ISBLANK($I31),0,IF($I31&gt;0,$I31,IF($I31&lt;-9,-$I31+2,11)))</f>
        <v>0</v>
      </c>
      <c r="AD31" s="107">
        <f>+AC31</f>
        <v>0</v>
      </c>
      <c r="AE31" s="107">
        <f>+AB31</f>
        <v>0</v>
      </c>
    </row>
    <row r="32" spans="1:31" ht="16.5" thickBot="1">
      <c r="A32" s="36"/>
      <c r="B32" s="33"/>
      <c r="C32" s="34"/>
      <c r="D32" s="34"/>
      <c r="E32" s="34"/>
      <c r="F32" s="34"/>
      <c r="G32" s="34"/>
      <c r="H32" s="46"/>
      <c r="I32" s="47" t="s">
        <v>32</v>
      </c>
      <c r="J32" s="48">
        <f>SUM(J26:J31)</f>
        <v>0</v>
      </c>
      <c r="K32" s="48">
        <f>SUM(K26:K31)</f>
        <v>0</v>
      </c>
      <c r="L32" s="48">
        <f>SUM(L26:L31)</f>
        <v>0</v>
      </c>
      <c r="M32" s="48">
        <f>SUM(M26:M31)</f>
        <v>0</v>
      </c>
      <c r="O32" s="107">
        <f aca="true" t="shared" si="2" ref="O32:V32">SUM(O26:O31)</f>
        <v>0</v>
      </c>
      <c r="P32" s="107">
        <f t="shared" si="2"/>
        <v>0</v>
      </c>
      <c r="Q32" s="107">
        <f t="shared" si="2"/>
        <v>0</v>
      </c>
      <c r="R32" s="107">
        <f t="shared" si="2"/>
        <v>0</v>
      </c>
      <c r="S32" s="107">
        <f t="shared" si="2"/>
        <v>0</v>
      </c>
      <c r="T32" s="107">
        <f t="shared" si="2"/>
        <v>0</v>
      </c>
      <c r="U32" s="107">
        <f t="shared" si="2"/>
        <v>0</v>
      </c>
      <c r="V32" s="107">
        <f t="shared" si="2"/>
        <v>0</v>
      </c>
      <c r="X32" s="107">
        <f aca="true" t="shared" si="3" ref="X32:AE32">SUM(X26:X31)</f>
        <v>0</v>
      </c>
      <c r="Y32" s="107">
        <f t="shared" si="3"/>
        <v>0</v>
      </c>
      <c r="Z32" s="107">
        <f t="shared" si="3"/>
        <v>0</v>
      </c>
      <c r="AA32" s="107">
        <f t="shared" si="3"/>
        <v>0</v>
      </c>
      <c r="AB32" s="107">
        <f t="shared" si="3"/>
        <v>0</v>
      </c>
      <c r="AC32" s="107">
        <f t="shared" si="3"/>
        <v>0</v>
      </c>
      <c r="AD32" s="107">
        <f t="shared" si="3"/>
        <v>0</v>
      </c>
      <c r="AE32" s="107">
        <f t="shared" si="3"/>
        <v>0</v>
      </c>
    </row>
    <row r="33" spans="1:31" ht="15.75">
      <c r="A33" s="36"/>
      <c r="B33" s="33"/>
      <c r="C33" s="34"/>
      <c r="D33" s="34"/>
      <c r="E33" s="34"/>
      <c r="F33" s="34"/>
      <c r="G33" s="34"/>
      <c r="H33" s="34"/>
      <c r="I33" s="46" t="s">
        <v>21</v>
      </c>
      <c r="J33" s="111">
        <f>IF(SUM($E31:$I31)=0,"",RANK(J32,$J32:$M32))</f>
      </c>
      <c r="K33" s="111">
        <f>IF(SUM($E31:$I31)=0,"",RANK(K32,$J32:$M32))</f>
      </c>
      <c r="L33" s="111">
        <f>IF(SUM($E31:$I31)=0,"",RANK(L32,$J32:$M32))</f>
      </c>
      <c r="M33" s="111">
        <f>IF(SUM($E31:$I31)=0,"",RANK(M32,$J32:$M32))</f>
      </c>
      <c r="O33" s="132">
        <f>_xlfn.IFERROR(O32/(O32+P32),0)</f>
        <v>0</v>
      </c>
      <c r="P33" s="132"/>
      <c r="Q33" s="132">
        <f>_xlfn.IFERROR(Q32/(Q32+R32),0)</f>
        <v>0</v>
      </c>
      <c r="R33" s="132"/>
      <c r="S33" s="132">
        <f>_xlfn.IFERROR(S32/(S32+T32),0)</f>
        <v>0</v>
      </c>
      <c r="T33" s="132"/>
      <c r="U33" s="132">
        <f>_xlfn.IFERROR(U32/(U32+V32),0)</f>
        <v>0</v>
      </c>
      <c r="V33" s="132"/>
      <c r="X33" s="132">
        <f>_xlfn.IFERROR(X32/(X32+Y32),0)</f>
        <v>0</v>
      </c>
      <c r="Y33" s="132"/>
      <c r="Z33" s="132">
        <f>_xlfn.IFERROR(Z32/(Z32+AA32),0)</f>
        <v>0</v>
      </c>
      <c r="AA33" s="132"/>
      <c r="AB33" s="132">
        <f>_xlfn.IFERROR(AB32/(AB32+AC32),0)</f>
        <v>0</v>
      </c>
      <c r="AC33" s="132"/>
      <c r="AD33" s="132">
        <f>_xlfn.IFERROR(AD32/(AD32+AE32),0)</f>
        <v>0</v>
      </c>
      <c r="AE33" s="132"/>
    </row>
    <row r="34" spans="1:13" ht="15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sheetProtection/>
  <mergeCells count="46">
    <mergeCell ref="B2:C2"/>
    <mergeCell ref="B19:C19"/>
    <mergeCell ref="I18:L20"/>
    <mergeCell ref="I1:L3"/>
    <mergeCell ref="X24:Y24"/>
    <mergeCell ref="Z24:AA24"/>
    <mergeCell ref="X7:Y7"/>
    <mergeCell ref="Z7:AA7"/>
    <mergeCell ref="O24:P24"/>
    <mergeCell ref="Q24:R24"/>
    <mergeCell ref="AB24:AC24"/>
    <mergeCell ref="AD24:AE24"/>
    <mergeCell ref="X33:Y33"/>
    <mergeCell ref="Z33:AA33"/>
    <mergeCell ref="AB33:AC33"/>
    <mergeCell ref="AD33:AE33"/>
    <mergeCell ref="AB7:AC7"/>
    <mergeCell ref="AD7:AE7"/>
    <mergeCell ref="X16:Y16"/>
    <mergeCell ref="Z16:AA16"/>
    <mergeCell ref="AB16:AC16"/>
    <mergeCell ref="AD16:AE16"/>
    <mergeCell ref="S24:T24"/>
    <mergeCell ref="U24:V24"/>
    <mergeCell ref="O33:P33"/>
    <mergeCell ref="Q33:R33"/>
    <mergeCell ref="S33:T33"/>
    <mergeCell ref="U33:V33"/>
    <mergeCell ref="O7:P7"/>
    <mergeCell ref="Q7:R7"/>
    <mergeCell ref="B21:C21"/>
    <mergeCell ref="B22:C22"/>
    <mergeCell ref="S7:T7"/>
    <mergeCell ref="U7:V7"/>
    <mergeCell ref="O16:P16"/>
    <mergeCell ref="Q16:R16"/>
    <mergeCell ref="S16:T16"/>
    <mergeCell ref="U16:V16"/>
    <mergeCell ref="E25:I25"/>
    <mergeCell ref="B3:C3"/>
    <mergeCell ref="B4:C4"/>
    <mergeCell ref="B5:C5"/>
    <mergeCell ref="B6:C6"/>
    <mergeCell ref="E8:I8"/>
    <mergeCell ref="B23:C23"/>
    <mergeCell ref="B20:C20"/>
  </mergeCells>
  <printOptions horizontalCentered="1" verticalCentered="1"/>
  <pageMargins left="0.59" right="0.59" top="0.984251968503937" bottom="0.98" header="0.5" footer="0.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Thorez</dc:creator>
  <cp:keywords/>
  <dc:description/>
  <cp:lastModifiedBy>ZaN</cp:lastModifiedBy>
  <cp:lastPrinted>2018-04-17T13:33:57Z</cp:lastPrinted>
  <dcterms:created xsi:type="dcterms:W3CDTF">2017-03-24T11:30:03Z</dcterms:created>
  <dcterms:modified xsi:type="dcterms:W3CDTF">2020-01-19T11:18:14Z</dcterms:modified>
  <cp:category/>
  <cp:version/>
  <cp:contentType/>
  <cp:contentStatus/>
</cp:coreProperties>
</file>