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8" yWindow="32760" windowWidth="29040" windowHeight="15852" tabRatio="500" activeTab="0"/>
  </bookViews>
  <sheets>
    <sheet name="Tableau" sheetId="1" r:id="rId1"/>
    <sheet name="Poules A - B" sheetId="2" r:id="rId2"/>
    <sheet name="Poules C - D" sheetId="3" r:id="rId3"/>
    <sheet name="Poules E - F" sheetId="4" r:id="rId4"/>
  </sheets>
  <definedNames>
    <definedName name="_xlfn.IFERROR" hidden="1">#NAME?</definedName>
    <definedName name="_xlnm.Print_Area" localSheetId="1">'Poules A - B'!$A$1:$L$33</definedName>
    <definedName name="_xlnm.Print_Area" localSheetId="2">'Poules C - D'!$A$1:$L$33</definedName>
    <definedName name="_xlnm.Print_Area" localSheetId="3">'Poules E - F'!$A$1:$L$33</definedName>
    <definedName name="_xlnm.Print_Area" localSheetId="0">'Tableau'!#REF!</definedName>
  </definedNames>
  <calcPr fullCalcOnLoad="1"/>
</workbook>
</file>

<file path=xl/sharedStrings.xml><?xml version="1.0" encoding="utf-8"?>
<sst xmlns="http://schemas.openxmlformats.org/spreadsheetml/2006/main" count="408" uniqueCount="111">
  <si>
    <t>NOM Prénom</t>
  </si>
  <si>
    <t>Rang</t>
  </si>
  <si>
    <t>F</t>
  </si>
  <si>
    <t>Poule A</t>
  </si>
  <si>
    <t>Poule B</t>
  </si>
  <si>
    <t>Poule C</t>
  </si>
  <si>
    <t>Poule D</t>
  </si>
  <si>
    <t>Poule E</t>
  </si>
  <si>
    <t>Poule F</t>
  </si>
  <si>
    <t>1/4 F</t>
  </si>
  <si>
    <t>1/2 F</t>
  </si>
  <si>
    <t>Finale</t>
  </si>
  <si>
    <t>5 à 8</t>
  </si>
  <si>
    <t>9 à 16</t>
  </si>
  <si>
    <t>21 / 22</t>
  </si>
  <si>
    <t>19 / 20</t>
  </si>
  <si>
    <t>17 / 18</t>
  </si>
  <si>
    <t>15 / 16</t>
  </si>
  <si>
    <t>3 / 4</t>
  </si>
  <si>
    <t>5 / 6</t>
  </si>
  <si>
    <t>7 / 8</t>
  </si>
  <si>
    <t>9 / 10</t>
  </si>
  <si>
    <t>11 / 12</t>
  </si>
  <si>
    <t>13 / 14</t>
  </si>
  <si>
    <t>SERPENT</t>
  </si>
  <si>
    <t>G</t>
  </si>
  <si>
    <t>P</t>
  </si>
  <si>
    <t>Classement final</t>
  </si>
  <si>
    <t>Class.</t>
  </si>
  <si>
    <t>POULE</t>
  </si>
  <si>
    <t>A</t>
  </si>
  <si>
    <t>Classement</t>
  </si>
  <si>
    <t>TABLE</t>
  </si>
  <si>
    <t>1 pour victoire - 0 pour défaite</t>
  </si>
  <si>
    <t>Nom Prénom</t>
  </si>
  <si>
    <t>Scores</t>
  </si>
  <si>
    <t>1 contre 4</t>
  </si>
  <si>
    <t>2 contre 3</t>
  </si>
  <si>
    <t>1 contre 3</t>
  </si>
  <si>
    <t>2 contre 4</t>
  </si>
  <si>
    <t>1 contre 2</t>
  </si>
  <si>
    <t>3 contre 4</t>
  </si>
  <si>
    <t>Total</t>
  </si>
  <si>
    <t>B</t>
  </si>
  <si>
    <t>C</t>
  </si>
  <si>
    <t>D</t>
  </si>
  <si>
    <t>E</t>
  </si>
  <si>
    <t>9 à 12</t>
  </si>
  <si>
    <t>13 à 16</t>
  </si>
  <si>
    <t>17 à 20</t>
  </si>
  <si>
    <t>21 à 24</t>
  </si>
  <si>
    <t>23 /24</t>
  </si>
  <si>
    <t>Points</t>
  </si>
  <si>
    <t>Pos</t>
  </si>
  <si>
    <r>
      <rPr>
        <b/>
        <sz val="12"/>
        <color indexed="8"/>
        <rFont val="Calibri"/>
        <family val="2"/>
      </rPr>
      <t>PRINCIPAL</t>
    </r>
    <r>
      <rPr>
        <b/>
        <sz val="12"/>
        <color indexed="8"/>
        <rFont val="Calibri"/>
        <family val="2"/>
      </rPr>
      <t xml:space="preserve">   1/8 F</t>
    </r>
  </si>
  <si>
    <t>4D</t>
  </si>
  <si>
    <t>1A</t>
  </si>
  <si>
    <t>1E</t>
  </si>
  <si>
    <t>1D</t>
  </si>
  <si>
    <t>1C</t>
  </si>
  <si>
    <t>1F</t>
  </si>
  <si>
    <t>1B</t>
  </si>
  <si>
    <t>4E</t>
  </si>
  <si>
    <t>4A</t>
  </si>
  <si>
    <t>4B</t>
  </si>
  <si>
    <t>4F</t>
  </si>
  <si>
    <t>4C</t>
  </si>
  <si>
    <t>3C</t>
  </si>
  <si>
    <t>2B</t>
  </si>
  <si>
    <t>3F</t>
  </si>
  <si>
    <t>2F</t>
  </si>
  <si>
    <t>2C</t>
  </si>
  <si>
    <t>3B</t>
  </si>
  <si>
    <t>3A</t>
  </si>
  <si>
    <t>2D</t>
  </si>
  <si>
    <t>2E</t>
  </si>
  <si>
    <t>3E</t>
  </si>
  <si>
    <t>2A</t>
  </si>
  <si>
    <t>3D</t>
  </si>
  <si>
    <r>
      <rPr>
        <b/>
        <sz val="12"/>
        <color indexed="8"/>
        <rFont val="Calibri"/>
        <family val="2"/>
      </rPr>
      <t>CONSOLANTE</t>
    </r>
    <r>
      <rPr>
        <sz val="12"/>
        <color theme="1"/>
        <rFont val="Calibri"/>
        <family val="2"/>
      </rPr>
      <t xml:space="preserve">  17 à 24</t>
    </r>
  </si>
  <si>
    <t>Sets</t>
  </si>
  <si>
    <t>Pts</t>
  </si>
  <si>
    <t>% gagnés</t>
  </si>
  <si>
    <t>sets</t>
  </si>
  <si>
    <t>pts</t>
  </si>
  <si>
    <t>AVILA Sebastien</t>
  </si>
  <si>
    <t>PORCEDDU Mickael</t>
  </si>
  <si>
    <t>RIBOT Loick</t>
  </si>
  <si>
    <t>RIBOT Franck</t>
  </si>
  <si>
    <t>DENIAUX Sebastien</t>
  </si>
  <si>
    <t>SALOMON Rémi</t>
  </si>
  <si>
    <t>NIEPOMIASCI Laurent</t>
  </si>
  <si>
    <t>FABRE Eric</t>
  </si>
  <si>
    <t>AUBERT Valentin</t>
  </si>
  <si>
    <t>MARMANDE Tom</t>
  </si>
  <si>
    <t>CALMELS Frédéric</t>
  </si>
  <si>
    <t>FAURET Matheo</t>
  </si>
  <si>
    <t>FALOUSS Yann</t>
  </si>
  <si>
    <t>LEITE LOPES Nolan</t>
  </si>
  <si>
    <t>MIGUEL Romain</t>
  </si>
  <si>
    <t>BOYER Jordan</t>
  </si>
  <si>
    <t>g</t>
  </si>
  <si>
    <t>p</t>
  </si>
  <si>
    <t>FAURET Yannick</t>
  </si>
  <si>
    <t>SELLEM Leonard</t>
  </si>
  <si>
    <t>NGUYEN Khoi</t>
  </si>
  <si>
    <t>VELHO Nuno</t>
  </si>
  <si>
    <t>GENDREAU Maxime</t>
  </si>
  <si>
    <t>PHANDANOUVONG Clément</t>
  </si>
  <si>
    <t>GENDREAU Olivier</t>
  </si>
  <si>
    <t>-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</si>
</sst>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0.0%"/>
  </numFmts>
  <fonts count="69">
    <font>
      <sz val="12"/>
      <color theme="1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9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15"/>
      <name val="Calibri"/>
      <family val="2"/>
    </font>
    <font>
      <sz val="10"/>
      <color indexed="15"/>
      <name val="Calibri"/>
      <family val="2"/>
    </font>
    <font>
      <sz val="10"/>
      <color indexed="48"/>
      <name val="Calibri"/>
      <family val="2"/>
    </font>
    <font>
      <sz val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2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2"/>
      <color rgb="FF0066FF"/>
      <name val="Calibri"/>
      <family val="2"/>
    </font>
    <font>
      <sz val="10"/>
      <color rgb="FF0066FF"/>
      <name val="Calibri"/>
      <family val="2"/>
    </font>
    <font>
      <sz val="10"/>
      <color rgb="FF3366FF"/>
      <name val="Calibri"/>
      <family val="2"/>
    </font>
    <font>
      <sz val="10"/>
      <color rgb="FF00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AD7E3"/>
        <bgColor indexed="64"/>
      </patternFill>
    </fill>
    <fill>
      <patternFill patternType="solid">
        <fgColor rgb="FF7BF61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BFF29"/>
        <bgColor indexed="64"/>
      </patternFill>
    </fill>
    <fill>
      <patternFill patternType="solid">
        <fgColor rgb="FFF7C194"/>
        <bgColor indexed="64"/>
      </patternFill>
    </fill>
    <fill>
      <patternFill patternType="solid">
        <fgColor rgb="FFFACCA5"/>
        <bgColor indexed="64"/>
      </patternFill>
    </fill>
    <fill>
      <patternFill patternType="solid">
        <fgColor rgb="FFC6DB9E"/>
        <bgColor indexed="64"/>
      </patternFill>
    </fill>
    <fill>
      <patternFill patternType="solid">
        <fgColor rgb="FFFDC54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54" fillId="35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2" fillId="36" borderId="11" xfId="0" applyFont="1" applyFill="1" applyBorder="1" applyAlignment="1">
      <alignment horizontal="center"/>
    </xf>
    <xf numFmtId="0" fontId="52" fillId="36" borderId="10" xfId="0" applyFont="1" applyFill="1" applyBorder="1" applyAlignment="1">
      <alignment horizontal="center"/>
    </xf>
    <xf numFmtId="0" fontId="57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58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4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49" fontId="56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/>
    </xf>
    <xf numFmtId="49" fontId="52" fillId="34" borderId="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/>
    </xf>
    <xf numFmtId="0" fontId="52" fillId="34" borderId="0" xfId="0" applyNumberFormat="1" applyFont="1" applyFill="1" applyBorder="1" applyAlignment="1">
      <alignment horizontal="center"/>
    </xf>
    <xf numFmtId="0" fontId="52" fillId="34" borderId="0" xfId="0" applyNumberFormat="1" applyFont="1" applyFill="1" applyAlignment="1">
      <alignment horizontal="left"/>
    </xf>
    <xf numFmtId="0" fontId="0" fillId="34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61" fillId="0" borderId="0" xfId="0" applyFont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/>
    </xf>
    <xf numFmtId="0" fontId="63" fillId="0" borderId="0" xfId="0" applyFont="1" applyAlignment="1">
      <alignment horizontal="center" shrinkToFit="1"/>
    </xf>
    <xf numFmtId="0" fontId="63" fillId="0" borderId="0" xfId="0" applyFont="1" applyAlignment="1">
      <alignment horizontal="center" vertical="center"/>
    </xf>
    <xf numFmtId="0" fontId="63" fillId="33" borderId="21" xfId="0" applyFont="1" applyFill="1" applyBorder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10" xfId="0" applyFont="1" applyBorder="1" applyAlignment="1">
      <alignment/>
    </xf>
    <xf numFmtId="0" fontId="63" fillId="0" borderId="23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38" borderId="10" xfId="0" applyFont="1" applyFill="1" applyBorder="1" applyAlignment="1">
      <alignment horizontal="center"/>
    </xf>
    <xf numFmtId="0" fontId="63" fillId="0" borderId="10" xfId="0" applyFont="1" applyBorder="1" applyAlignment="1">
      <alignment horizontal="center"/>
    </xf>
    <xf numFmtId="0" fontId="63" fillId="38" borderId="21" xfId="0" applyFont="1" applyFill="1" applyBorder="1" applyAlignment="1">
      <alignment horizontal="center"/>
    </xf>
    <xf numFmtId="0" fontId="63" fillId="0" borderId="24" xfId="0" applyFont="1" applyBorder="1" applyAlignment="1">
      <alignment/>
    </xf>
    <xf numFmtId="0" fontId="63" fillId="0" borderId="25" xfId="0" applyFont="1" applyBorder="1" applyAlignment="1">
      <alignment horizontal="center"/>
    </xf>
    <xf numFmtId="0" fontId="63" fillId="38" borderId="26" xfId="0" applyFont="1" applyFill="1" applyBorder="1" applyAlignment="1">
      <alignment horizontal="center"/>
    </xf>
    <xf numFmtId="0" fontId="63" fillId="38" borderId="27" xfId="0" applyFont="1" applyFill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63" fillId="0" borderId="0" xfId="0" applyFont="1" applyAlignment="1">
      <alignment horizontal="right" vertical="center"/>
    </xf>
    <xf numFmtId="0" fontId="64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/>
    </xf>
    <xf numFmtId="0" fontId="63" fillId="0" borderId="2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49" fontId="52" fillId="33" borderId="10" xfId="0" applyNumberFormat="1" applyFont="1" applyFill="1" applyBorder="1" applyAlignment="1">
      <alignment horizontal="center"/>
    </xf>
    <xf numFmtId="0" fontId="66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vertical="center"/>
    </xf>
    <xf numFmtId="0" fontId="63" fillId="0" borderId="29" xfId="0" applyFont="1" applyBorder="1" applyAlignment="1">
      <alignment horizontal="center"/>
    </xf>
    <xf numFmtId="0" fontId="63" fillId="0" borderId="30" xfId="0" applyFont="1" applyBorder="1" applyAlignment="1">
      <alignment horizontal="center"/>
    </xf>
    <xf numFmtId="0" fontId="63" fillId="0" borderId="24" xfId="0" applyFont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49" fontId="27" fillId="0" borderId="0" xfId="0" applyNumberFormat="1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8" fillId="0" borderId="0" xfId="0" applyFont="1" applyAlignment="1">
      <alignment horizontal="center"/>
    </xf>
    <xf numFmtId="0" fontId="68" fillId="38" borderId="0" xfId="0" applyFont="1" applyFill="1" applyAlignment="1">
      <alignment horizontal="center"/>
    </xf>
    <xf numFmtId="174" fontId="0" fillId="0" borderId="0" xfId="52" applyNumberFormat="1" applyFont="1" applyAlignment="1">
      <alignment/>
    </xf>
    <xf numFmtId="0" fontId="35" fillId="39" borderId="10" xfId="0" applyNumberFormat="1" applyFont="1" applyFill="1" applyBorder="1" applyAlignment="1">
      <alignment horizontal="center"/>
    </xf>
    <xf numFmtId="0" fontId="35" fillId="37" borderId="10" xfId="0" applyFont="1" applyFill="1" applyBorder="1" applyAlignment="1">
      <alignment horizontal="center"/>
    </xf>
    <xf numFmtId="0" fontId="35" fillId="0" borderId="0" xfId="0" applyFont="1" applyAlignment="1">
      <alignment/>
    </xf>
    <xf numFmtId="20" fontId="35" fillId="39" borderId="10" xfId="0" applyNumberFormat="1" applyFont="1" applyFill="1" applyBorder="1" applyAlignment="1">
      <alignment horizontal="center"/>
    </xf>
    <xf numFmtId="0" fontId="35" fillId="40" borderId="10" xfId="0" applyFont="1" applyFill="1" applyBorder="1" applyAlignment="1">
      <alignment horizontal="center"/>
    </xf>
    <xf numFmtId="0" fontId="35" fillId="34" borderId="0" xfId="0" applyFont="1" applyFill="1" applyAlignment="1">
      <alignment/>
    </xf>
    <xf numFmtId="0" fontId="35" fillId="41" borderId="1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0" fontId="35" fillId="34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34" borderId="0" xfId="0" applyFont="1" applyFill="1" applyAlignment="1">
      <alignment horizontal="center"/>
    </xf>
    <xf numFmtId="0" fontId="35" fillId="42" borderId="10" xfId="0" applyFont="1" applyFill="1" applyBorder="1" applyAlignment="1">
      <alignment horizontal="center"/>
    </xf>
    <xf numFmtId="0" fontId="35" fillId="35" borderId="0" xfId="0" applyFont="1" applyFill="1" applyBorder="1" applyAlignment="1">
      <alignment/>
    </xf>
    <xf numFmtId="0" fontId="35" fillId="43" borderId="10" xfId="0" applyFont="1" applyFill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52" fillId="33" borderId="22" xfId="0" applyFont="1" applyFill="1" applyBorder="1" applyAlignment="1">
      <alignment horizontal="center"/>
    </xf>
    <xf numFmtId="0" fontId="52" fillId="33" borderId="31" xfId="0" applyFont="1" applyFill="1" applyBorder="1" applyAlignment="1">
      <alignment horizontal="center"/>
    </xf>
    <xf numFmtId="0" fontId="52" fillId="33" borderId="2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2" fillId="0" borderId="0" xfId="0" applyFont="1" applyAlignment="1">
      <alignment horizontal="right" vertical="center"/>
    </xf>
    <xf numFmtId="0" fontId="62" fillId="0" borderId="16" xfId="0" applyFont="1" applyBorder="1" applyAlignment="1">
      <alignment horizontal="right" vertical="center"/>
    </xf>
    <xf numFmtId="0" fontId="62" fillId="0" borderId="22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  <xf numFmtId="0" fontId="68" fillId="0" borderId="0" xfId="0" applyFont="1" applyAlignment="1">
      <alignment horizontal="center"/>
    </xf>
    <xf numFmtId="9" fontId="68" fillId="0" borderId="0" xfId="52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X49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00390625" defaultRowHeight="15.75" outlineLevelCol="1"/>
  <cols>
    <col min="1" max="1" width="5.125" style="0" bestFit="1" customWidth="1"/>
    <col min="2" max="2" width="24.625" style="0" bestFit="1" customWidth="1"/>
    <col min="3" max="3" width="6.25390625" style="0" bestFit="1" customWidth="1"/>
    <col min="4" max="4" width="7.00390625" style="0" customWidth="1"/>
    <col min="5" max="5" width="6.375" style="4" bestFit="1" customWidth="1"/>
    <col min="6" max="6" width="24.625" style="4" bestFit="1" customWidth="1"/>
    <col min="7" max="7" width="5.375" style="4" bestFit="1" customWidth="1"/>
    <col min="8" max="8" width="3.75390625" style="9" hidden="1" customWidth="1" outlineLevel="1"/>
    <col min="9" max="9" width="2.75390625" style="10" bestFit="1" customWidth="1" collapsed="1"/>
    <col min="10" max="10" width="3.00390625" style="9" bestFit="1" customWidth="1"/>
    <col min="11" max="11" width="24.625" style="0" bestFit="1" customWidth="1"/>
    <col min="12" max="12" width="2.125" style="5" bestFit="1" customWidth="1"/>
    <col min="13" max="13" width="1.875" style="9" bestFit="1" customWidth="1"/>
    <col min="14" max="14" width="24.625" style="0" bestFit="1" customWidth="1"/>
    <col min="15" max="15" width="2.125" style="5" bestFit="1" customWidth="1"/>
    <col min="16" max="16" width="1.875" style="0" bestFit="1" customWidth="1"/>
    <col min="17" max="17" width="24.625" style="0" bestFit="1" customWidth="1"/>
    <col min="18" max="18" width="2.125" style="5" bestFit="1" customWidth="1"/>
    <col min="19" max="19" width="1.875" style="0" bestFit="1" customWidth="1"/>
    <col min="20" max="20" width="24.625" style="0" bestFit="1" customWidth="1"/>
    <col min="21" max="21" width="2.125" style="5" bestFit="1" customWidth="1"/>
    <col min="22" max="22" width="2.625" style="0" customWidth="1"/>
    <col min="23" max="23" width="5.375" style="0" bestFit="1" customWidth="1"/>
    <col min="24" max="24" width="24.625" style="0" bestFit="1" customWidth="1"/>
  </cols>
  <sheetData>
    <row r="1" spans="1:24" s="67" customFormat="1" ht="15">
      <c r="A1" s="29" t="s">
        <v>1</v>
      </c>
      <c r="B1" s="29" t="s">
        <v>0</v>
      </c>
      <c r="C1" s="29" t="s">
        <v>52</v>
      </c>
      <c r="E1" s="66" t="s">
        <v>53</v>
      </c>
      <c r="F1" s="12" t="s">
        <v>3</v>
      </c>
      <c r="G1" s="11" t="s">
        <v>28</v>
      </c>
      <c r="H1" s="68"/>
      <c r="I1" s="70"/>
      <c r="J1" s="68"/>
      <c r="K1" s="69" t="s">
        <v>54</v>
      </c>
      <c r="L1" s="34"/>
      <c r="M1" s="68"/>
      <c r="N1" s="69" t="s">
        <v>9</v>
      </c>
      <c r="O1" s="34"/>
      <c r="Q1" s="69" t="s">
        <v>10</v>
      </c>
      <c r="R1" s="34"/>
      <c r="T1" s="69" t="s">
        <v>11</v>
      </c>
      <c r="U1" s="34"/>
      <c r="W1" s="29" t="s">
        <v>28</v>
      </c>
      <c r="X1" s="29" t="s">
        <v>27</v>
      </c>
    </row>
    <row r="2" spans="1:24" ht="15">
      <c r="A2" s="1">
        <v>1</v>
      </c>
      <c r="B2" s="1" t="s">
        <v>86</v>
      </c>
      <c r="C2" s="1">
        <v>14</v>
      </c>
      <c r="E2" s="4">
        <v>1</v>
      </c>
      <c r="F2" s="1" t="str">
        <f>B2</f>
        <v>PORCEDDU Mickael</v>
      </c>
      <c r="G2" s="76">
        <f>INDEX('Poules A - B'!$I$16:$L$16,MATCH(Tableau!E2,'Poules A - B'!$I$8:$L$8,0))</f>
        <v>1</v>
      </c>
      <c r="H2" s="9" t="str">
        <f>IF(G2="","",G2&amp;RIGHT($F$1,1))</f>
        <v>1A</v>
      </c>
      <c r="I2" s="33"/>
      <c r="J2" s="31" t="s">
        <v>56</v>
      </c>
      <c r="K2" s="84" t="str">
        <f>IF(ISNA(INDEX($F$2:$F$33,MATCH(J2,$H$2:$H$37,0))),"",INDEX($F$2:$F$33,MATCH(J2,$H$2:$H$37,0)))</f>
        <v>PORCEDDU Mickael</v>
      </c>
      <c r="L2" s="35" t="s">
        <v>25</v>
      </c>
      <c r="M2" s="15" t="s">
        <v>25</v>
      </c>
      <c r="N2" s="85" t="str">
        <f>IF(L2="","",IF(L2="G",K2,K3))</f>
        <v>PORCEDDU Mickael</v>
      </c>
      <c r="O2" s="35" t="s">
        <v>25</v>
      </c>
      <c r="P2" s="15" t="s">
        <v>25</v>
      </c>
      <c r="Q2" s="39" t="str">
        <f>IF(O2="","",IF(O2="G",N2,N3))</f>
        <v>PORCEDDU Mickael</v>
      </c>
      <c r="R2" s="35" t="s">
        <v>25</v>
      </c>
      <c r="S2" s="15" t="s">
        <v>25</v>
      </c>
      <c r="T2" s="85" t="str">
        <f>IF(R2="","",IF(R2="G",Q2,Q3))</f>
        <v>PORCEDDU Mickael</v>
      </c>
      <c r="U2" s="35" t="s">
        <v>26</v>
      </c>
      <c r="W2" s="1">
        <v>1</v>
      </c>
      <c r="X2" s="38" t="str">
        <f>IF(U2="","",IF(U2="G",T2,T3))</f>
        <v>AVILA Sebastien</v>
      </c>
    </row>
    <row r="3" spans="1:24" ht="15">
      <c r="A3" s="1">
        <v>2</v>
      </c>
      <c r="B3" s="1" t="s">
        <v>85</v>
      </c>
      <c r="C3" s="1">
        <v>14</v>
      </c>
      <c r="E3" s="4">
        <v>2</v>
      </c>
      <c r="F3" s="1" t="str">
        <f>B13</f>
        <v>FAURET Matheo</v>
      </c>
      <c r="G3" s="76">
        <f>INDEX('Poules A - B'!$I$16:$L$16,MATCH(Tableau!E3,'Poules A - B'!$I$8:$L$8,0))</f>
        <v>3</v>
      </c>
      <c r="H3" s="9" t="str">
        <f>IF(G3="","",G3&amp;RIGHT($F$1,1))</f>
        <v>3A</v>
      </c>
      <c r="I3" s="33"/>
      <c r="J3" s="33">
        <v>43</v>
      </c>
      <c r="K3" s="85" t="str">
        <f>B36</f>
        <v>MIGUEL Romain</v>
      </c>
      <c r="L3" s="36"/>
      <c r="M3" s="15" t="s">
        <v>25</v>
      </c>
      <c r="N3" s="85" t="str">
        <f>IF(L5="","",IF(L5="G",K5,K6))</f>
        <v>NIEPOMIASCI Laurent</v>
      </c>
      <c r="O3" s="36"/>
      <c r="P3" s="15" t="s">
        <v>25</v>
      </c>
      <c r="Q3" s="39" t="str">
        <f>IF(O5="","",IF(O5="G",N5,N6))</f>
        <v>RIBOT Franck</v>
      </c>
      <c r="R3" s="36"/>
      <c r="S3" s="15" t="s">
        <v>25</v>
      </c>
      <c r="T3" s="85" t="str">
        <f>IF(R5="","",IF(R5="G",Q5,Q6))</f>
        <v>AVILA Sebastien</v>
      </c>
      <c r="U3" s="36"/>
      <c r="W3" s="1">
        <v>2</v>
      </c>
      <c r="X3" s="38" t="str">
        <f>IF(U2="","",IF(U2="P",T2,T3))</f>
        <v>PORCEDDU Mickael</v>
      </c>
    </row>
    <row r="4" spans="1:24" ht="15">
      <c r="A4" s="1">
        <v>3</v>
      </c>
      <c r="B4" s="1" t="s">
        <v>87</v>
      </c>
      <c r="C4" s="1">
        <v>13</v>
      </c>
      <c r="E4" s="4">
        <v>3</v>
      </c>
      <c r="F4" s="1" t="str">
        <f>B14</f>
        <v>FALOUSS Yann</v>
      </c>
      <c r="G4" s="76">
        <f>INDEX('Poules A - B'!$I$16:$L$16,MATCH(Tableau!E4,'Poules A - B'!$I$8:$L$8,0))</f>
        <v>2</v>
      </c>
      <c r="H4" s="9" t="str">
        <f>IF(G4="","",G4&amp;RIGHT($F$1,1))</f>
        <v>2A</v>
      </c>
      <c r="I4" s="33"/>
      <c r="K4" s="86"/>
      <c r="L4" s="37"/>
      <c r="N4" s="86"/>
      <c r="O4" s="37"/>
      <c r="P4" s="9"/>
      <c r="Q4" s="86"/>
      <c r="R4" s="37"/>
      <c r="T4" s="99" t="s">
        <v>18</v>
      </c>
      <c r="U4" s="37"/>
      <c r="W4" s="1">
        <v>3</v>
      </c>
      <c r="X4" s="38" t="str">
        <f>IF(U5="","",IF(U5="G",T5,T6))</f>
        <v>RIBOT Franck</v>
      </c>
    </row>
    <row r="5" spans="1:24" ht="15">
      <c r="A5" s="1">
        <v>4</v>
      </c>
      <c r="B5" s="1" t="s">
        <v>88</v>
      </c>
      <c r="C5" s="1">
        <v>12</v>
      </c>
      <c r="E5" s="4">
        <v>4</v>
      </c>
      <c r="F5" s="1" t="str">
        <f>B25</f>
        <v>-</v>
      </c>
      <c r="G5" s="76">
        <f>INDEX('Poules A - B'!$I$16:$L$16,MATCH(Tableau!E5,'Poules A - B'!$I$8:$L$8,0))</f>
        <v>4</v>
      </c>
      <c r="H5" s="9" t="str">
        <f>IF(G5="","",G5&amp;RIGHT($F$1,1))</f>
        <v>4A</v>
      </c>
      <c r="I5" s="33"/>
      <c r="J5" s="77" t="s">
        <v>70</v>
      </c>
      <c r="K5" s="84" t="str">
        <f>IF(ISNA(INDEX($F$2:$F$33,MATCH(J5,$H$2:$H$37,0))),"",INDEX($F$2:$F$33,MATCH(J5,$H$2:$H$37,0)))</f>
        <v>NIEPOMIASCI Laurent</v>
      </c>
      <c r="L5" s="35" t="s">
        <v>25</v>
      </c>
      <c r="M5" s="15" t="s">
        <v>25</v>
      </c>
      <c r="N5" s="85" t="str">
        <f>IF(L8="","",IF(L8="G",K8,K9))</f>
        <v>DENIAUX Sebastien</v>
      </c>
      <c r="O5" s="35" t="s">
        <v>26</v>
      </c>
      <c r="P5" s="15" t="s">
        <v>25</v>
      </c>
      <c r="Q5" s="85" t="str">
        <f>IF(O8="","",IF(O8="G",N8,N9))</f>
        <v>RIBOT Loick</v>
      </c>
      <c r="R5" s="35" t="s">
        <v>26</v>
      </c>
      <c r="S5" s="9" t="s">
        <v>26</v>
      </c>
      <c r="T5" s="92" t="str">
        <f>IF(R2="","",IF(R2="P",Q2,Q3))</f>
        <v>RIBOT Franck</v>
      </c>
      <c r="U5" s="35" t="s">
        <v>25</v>
      </c>
      <c r="W5" s="1">
        <v>4</v>
      </c>
      <c r="X5" s="38" t="str">
        <f>IF(U5="","",IF(U5="P",T5,T6))</f>
        <v>RIBOT Loick</v>
      </c>
    </row>
    <row r="6" spans="1:24" ht="15">
      <c r="A6" s="1">
        <v>5</v>
      </c>
      <c r="B6" s="1" t="s">
        <v>89</v>
      </c>
      <c r="C6" s="1">
        <v>11</v>
      </c>
      <c r="F6" s="12" t="s">
        <v>4</v>
      </c>
      <c r="G6" s="13"/>
      <c r="I6" s="33"/>
      <c r="J6" s="33" t="s">
        <v>68</v>
      </c>
      <c r="K6" s="84" t="str">
        <f>IF(ISNA(INDEX($F$2:$F$33,MATCH(J6,$H$2:$H$37,0))),"",INDEX($F$2:$F$33,MATCH(J6,$H$2:$H$37,0)))</f>
        <v>CALMELS Frédéric</v>
      </c>
      <c r="L6" s="36"/>
      <c r="M6" s="15" t="s">
        <v>25</v>
      </c>
      <c r="N6" s="85" t="str">
        <f>IF(L11="","",IF(L11="G",K11,K12))</f>
        <v>RIBOT Franck</v>
      </c>
      <c r="O6" s="36"/>
      <c r="P6" s="15" t="s">
        <v>25</v>
      </c>
      <c r="Q6" s="85" t="str">
        <f>IF(O11="","",IF(O11="G",N11,N12))</f>
        <v>AVILA Sebastien</v>
      </c>
      <c r="R6" s="36"/>
      <c r="S6" s="9" t="s">
        <v>26</v>
      </c>
      <c r="T6" s="92" t="str">
        <f>IF(R5="","",IF(R5="P",Q5,Q6))</f>
        <v>RIBOT Loick</v>
      </c>
      <c r="U6" s="36"/>
      <c r="W6" s="1">
        <v>5</v>
      </c>
      <c r="X6" s="38" t="str">
        <f>IF(U8="","",IF(U8="G",T8,T9))</f>
        <v>DENIAUX Sebastien</v>
      </c>
    </row>
    <row r="7" spans="1:24" ht="15">
      <c r="A7" s="1">
        <v>6</v>
      </c>
      <c r="B7" s="1" t="s">
        <v>90</v>
      </c>
      <c r="C7" s="1">
        <v>9</v>
      </c>
      <c r="E7" s="4">
        <v>1</v>
      </c>
      <c r="F7" s="1" t="str">
        <f>B3</f>
        <v>AVILA Sebastien</v>
      </c>
      <c r="G7" s="76">
        <v>1</v>
      </c>
      <c r="H7" s="9" t="str">
        <f>IF(G7="","",G7&amp;RIGHT($F$6,1))</f>
        <v>1B</v>
      </c>
      <c r="I7" s="33"/>
      <c r="K7" s="86"/>
      <c r="L7" s="37"/>
      <c r="N7" s="86"/>
      <c r="O7" s="37"/>
      <c r="Q7" s="94" t="s">
        <v>12</v>
      </c>
      <c r="R7" s="37"/>
      <c r="T7" s="99" t="s">
        <v>19</v>
      </c>
      <c r="U7" s="37"/>
      <c r="W7" s="1">
        <v>6</v>
      </c>
      <c r="X7" s="38" t="str">
        <f>IF(U8="","",IF(U8="P",T8,T9))</f>
        <v>FABRE Eric</v>
      </c>
    </row>
    <row r="8" spans="1:24" ht="15">
      <c r="A8" s="1">
        <v>7</v>
      </c>
      <c r="B8" s="1" t="s">
        <v>91</v>
      </c>
      <c r="C8" s="1">
        <v>9</v>
      </c>
      <c r="E8" s="4">
        <v>2</v>
      </c>
      <c r="F8" s="1" t="str">
        <f>B12</f>
        <v>CALMELS Frédéric</v>
      </c>
      <c r="G8" s="76">
        <v>2</v>
      </c>
      <c r="H8" s="9" t="str">
        <f>IF(G8="","",G8&amp;RIGHT($F$6,1))</f>
        <v>2B</v>
      </c>
      <c r="I8" s="33"/>
      <c r="J8" s="32" t="s">
        <v>57</v>
      </c>
      <c r="K8" s="84" t="str">
        <f>IF(ISNA(INDEX($F$2:$F$33,MATCH(J8,$H$2:$H$37,0))),"",INDEX($F$2:$F$33,MATCH(J8,$H$2:$H$37,0)))</f>
        <v>DENIAUX Sebastien</v>
      </c>
      <c r="L8" s="35" t="s">
        <v>25</v>
      </c>
      <c r="M8" s="15" t="s">
        <v>25</v>
      </c>
      <c r="N8" s="85" t="str">
        <f>IF(L14="","",IF(L14="G",K14,K15))</f>
        <v>RIBOT Loick</v>
      </c>
      <c r="O8" s="35" t="s">
        <v>25</v>
      </c>
      <c r="P8" s="9" t="s">
        <v>26</v>
      </c>
      <c r="Q8" s="92" t="str">
        <f>IF(O2="","",IF(O2="P",N2,N3))</f>
        <v>NIEPOMIASCI Laurent</v>
      </c>
      <c r="R8" s="35" t="s">
        <v>102</v>
      </c>
      <c r="S8" s="15" t="s">
        <v>25</v>
      </c>
      <c r="T8" s="96" t="str">
        <f>IF(R8="","",IF(R8="G",Q8,Q9))</f>
        <v>DENIAUX Sebastien</v>
      </c>
      <c r="U8" s="35" t="s">
        <v>25</v>
      </c>
      <c r="W8" s="1">
        <v>7</v>
      </c>
      <c r="X8" s="38" t="str">
        <f>IF(U11="","",IF(U11="G",T11,T12))</f>
        <v>NIEPOMIASCI Laurent</v>
      </c>
    </row>
    <row r="9" spans="1:24" ht="15">
      <c r="A9" s="1">
        <v>8</v>
      </c>
      <c r="B9" s="1" t="s">
        <v>92</v>
      </c>
      <c r="C9" s="1">
        <v>8</v>
      </c>
      <c r="E9" s="4">
        <v>3</v>
      </c>
      <c r="F9" s="1" t="str">
        <f>B15</f>
        <v>LEITE LOPES Nolan</v>
      </c>
      <c r="G9" s="76">
        <v>4</v>
      </c>
      <c r="H9" s="9" t="str">
        <f>IF(G9="","",G9&amp;RIGHT($F$6,1))</f>
        <v>4B</v>
      </c>
      <c r="I9" s="33"/>
      <c r="J9" s="77" t="s">
        <v>71</v>
      </c>
      <c r="K9" s="84" t="str">
        <f>IF(ISNA(INDEX($F$2:$F$33,MATCH(J9,$H$2:$H$37,0))),"",INDEX($F$2:$F$33,MATCH(J9,$H$2:$H$37,0)))</f>
        <v>MARMANDE Tom</v>
      </c>
      <c r="L9" s="36"/>
      <c r="M9" s="15" t="s">
        <v>25</v>
      </c>
      <c r="N9" s="85" t="str">
        <f>IF(L17="","",IF(L17="G",K17,K18))</f>
        <v>SALOMON Rémi</v>
      </c>
      <c r="O9" s="36"/>
      <c r="P9" s="9" t="s">
        <v>26</v>
      </c>
      <c r="Q9" s="92" t="str">
        <f>IF(O5="","",IF(O5="P",N5,N6))</f>
        <v>DENIAUX Sebastien</v>
      </c>
      <c r="R9" s="36"/>
      <c r="S9" s="15" t="s">
        <v>25</v>
      </c>
      <c r="T9" s="96" t="str">
        <f>IF(R11="","",IF(R11="G",Q11,Q12))</f>
        <v>FABRE Eric</v>
      </c>
      <c r="U9" s="36"/>
      <c r="W9" s="1">
        <v>8</v>
      </c>
      <c r="X9" s="38" t="str">
        <f>IF(U11="","",IF(U11="P",T11,T12))</f>
        <v>SALOMON Rémi</v>
      </c>
    </row>
    <row r="10" spans="1:24" ht="15">
      <c r="A10" s="1">
        <v>9</v>
      </c>
      <c r="B10" s="1" t="s">
        <v>93</v>
      </c>
      <c r="C10" s="1">
        <v>6</v>
      </c>
      <c r="E10" s="4">
        <v>4</v>
      </c>
      <c r="F10" s="1" t="str">
        <f>B24</f>
        <v>PHANDANOUVONG Clément</v>
      </c>
      <c r="G10" s="76">
        <v>3</v>
      </c>
      <c r="H10" s="9" t="str">
        <f>IF(G10="","",G10&amp;RIGHT($F$6,1))</f>
        <v>3B</v>
      </c>
      <c r="I10" s="33"/>
      <c r="J10" s="30"/>
      <c r="K10" s="86"/>
      <c r="L10" s="37"/>
      <c r="N10" s="86"/>
      <c r="O10" s="37"/>
      <c r="P10" s="9"/>
      <c r="Q10" s="89"/>
      <c r="R10" s="37"/>
      <c r="T10" s="99" t="s">
        <v>20</v>
      </c>
      <c r="U10" s="37"/>
      <c r="W10" s="1">
        <v>9</v>
      </c>
      <c r="X10" s="38" t="str">
        <f>IF(U14="","",IF(U14="G",T14,T15))</f>
        <v>CALMELS Frédéric</v>
      </c>
    </row>
    <row r="11" spans="1:24" ht="15">
      <c r="A11" s="1">
        <v>10</v>
      </c>
      <c r="B11" s="1" t="s">
        <v>94</v>
      </c>
      <c r="C11" s="1">
        <v>6</v>
      </c>
      <c r="F11" s="12" t="s">
        <v>5</v>
      </c>
      <c r="G11" s="13"/>
      <c r="I11" s="33"/>
      <c r="J11" s="30">
        <v>13</v>
      </c>
      <c r="K11" s="85" t="str">
        <f>B33</f>
        <v>SELLEM Leonard</v>
      </c>
      <c r="L11" s="35" t="s">
        <v>26</v>
      </c>
      <c r="M11" s="15" t="s">
        <v>25</v>
      </c>
      <c r="N11" s="85" t="str">
        <f>IF(L20="","",IF(L20="G",K20,K21))</f>
        <v>FABRE Eric</v>
      </c>
      <c r="O11" s="35" t="s">
        <v>26</v>
      </c>
      <c r="P11" s="9" t="s">
        <v>26</v>
      </c>
      <c r="Q11" s="92" t="str">
        <f>IF(O8="","",IF(O8="P",N8,N9))</f>
        <v>SALOMON Rémi</v>
      </c>
      <c r="R11" s="35" t="s">
        <v>102</v>
      </c>
      <c r="S11" s="9" t="s">
        <v>26</v>
      </c>
      <c r="T11" s="92" t="str">
        <f>IF(R8="","",IF(R8="P",Q8,Q9))</f>
        <v>NIEPOMIASCI Laurent</v>
      </c>
      <c r="U11" s="35" t="s">
        <v>25</v>
      </c>
      <c r="W11" s="1">
        <v>10</v>
      </c>
      <c r="X11" s="38" t="str">
        <f>IF(U14="","",IF(U14="P",T14,T15))</f>
        <v>AUBERT Valentin</v>
      </c>
    </row>
    <row r="12" spans="1:24" ht="15">
      <c r="A12" s="1">
        <v>11</v>
      </c>
      <c r="B12" s="1" t="s">
        <v>95</v>
      </c>
      <c r="C12" s="1">
        <v>6</v>
      </c>
      <c r="E12" s="4">
        <v>1</v>
      </c>
      <c r="F12" s="1" t="str">
        <f>B4</f>
        <v>RIBOT Loick</v>
      </c>
      <c r="G12" s="76">
        <v>1</v>
      </c>
      <c r="H12" s="9" t="str">
        <f>IF(G12="","",G12&amp;RIGHT($F$11,1))</f>
        <v>1C</v>
      </c>
      <c r="I12" s="33"/>
      <c r="J12" s="32" t="s">
        <v>58</v>
      </c>
      <c r="K12" s="84" t="str">
        <f>IF(ISNA(INDEX($F$2:$F$33,MATCH(J12,$H$2:$H$37,0))),"",INDEX($F$2:$F$33,MATCH(J12,$H$2:$H$37,0)))</f>
        <v>RIBOT Franck</v>
      </c>
      <c r="L12" s="36"/>
      <c r="M12" s="15" t="s">
        <v>25</v>
      </c>
      <c r="N12" s="85" t="str">
        <f>IF(L23="","",IF(L23="G",K23,K24))</f>
        <v>AVILA Sebastien</v>
      </c>
      <c r="O12" s="36"/>
      <c r="P12" s="9" t="s">
        <v>26</v>
      </c>
      <c r="Q12" s="92" t="str">
        <f>IF(O11="","",IF(O11="P",N11,N12))</f>
        <v>FABRE Eric</v>
      </c>
      <c r="R12" s="36"/>
      <c r="S12" s="9" t="s">
        <v>26</v>
      </c>
      <c r="T12" s="92" t="str">
        <f>IF(R11="","",IF(R11="P",Q11,Q12))</f>
        <v>SALOMON Rémi</v>
      </c>
      <c r="U12" s="36"/>
      <c r="W12" s="1">
        <v>11</v>
      </c>
      <c r="X12" s="38" t="str">
        <f>IF(U17="","",IF(U17="G",T17,T18))</f>
        <v>MARMANDE Tom</v>
      </c>
    </row>
    <row r="13" spans="1:24" ht="15">
      <c r="A13" s="1">
        <v>12</v>
      </c>
      <c r="B13" s="1" t="s">
        <v>96</v>
      </c>
      <c r="C13" s="1">
        <v>5</v>
      </c>
      <c r="E13" s="4">
        <v>2</v>
      </c>
      <c r="F13" s="1" t="str">
        <f>B11</f>
        <v>MARMANDE Tom</v>
      </c>
      <c r="G13" s="76">
        <v>2</v>
      </c>
      <c r="H13" s="9" t="str">
        <f>IF(G13="","",G13&amp;RIGHT($F$11,1))</f>
        <v>2C</v>
      </c>
      <c r="I13" s="33"/>
      <c r="J13" s="30"/>
      <c r="K13" s="86"/>
      <c r="L13" s="37"/>
      <c r="N13" s="94" t="s">
        <v>13</v>
      </c>
      <c r="O13" s="37"/>
      <c r="Q13" s="95" t="s">
        <v>47</v>
      </c>
      <c r="R13" s="37"/>
      <c r="T13" s="99" t="s">
        <v>21</v>
      </c>
      <c r="U13" s="37"/>
      <c r="W13" s="1">
        <v>12</v>
      </c>
      <c r="X13" s="38" t="str">
        <f>IF(U17="","",IF(U17="P",T17,T18))</f>
        <v>FALOUSS Yann</v>
      </c>
    </row>
    <row r="14" spans="1:24" ht="15">
      <c r="A14" s="1">
        <v>13</v>
      </c>
      <c r="B14" s="1" t="s">
        <v>97</v>
      </c>
      <c r="C14" s="1">
        <v>5</v>
      </c>
      <c r="E14" s="4">
        <v>3</v>
      </c>
      <c r="F14" s="1" t="str">
        <f>B16</f>
        <v>MIGUEL Romain</v>
      </c>
      <c r="G14" s="76">
        <v>3</v>
      </c>
      <c r="H14" s="9" t="str">
        <f>IF(G14="","",G14&amp;RIGHT($F$11,1))</f>
        <v>3C</v>
      </c>
      <c r="I14" s="33"/>
      <c r="J14" s="32" t="s">
        <v>59</v>
      </c>
      <c r="K14" s="84" t="str">
        <f>IF(ISNA(INDEX($F$2:$F$33,MATCH(J14,$H$2:$H$37,0))),"",INDEX($F$2:$F$33,MATCH(J14,$H$2:$H$37,0)))</f>
        <v>RIBOT Loick</v>
      </c>
      <c r="L14" s="35" t="s">
        <v>101</v>
      </c>
      <c r="M14" s="9" t="s">
        <v>26</v>
      </c>
      <c r="N14" s="92" t="str">
        <f>IF(L2="","",IF(L2="P",K2,K3))</f>
        <v>MIGUEL Romain</v>
      </c>
      <c r="O14" s="35" t="s">
        <v>26</v>
      </c>
      <c r="P14" s="15" t="s">
        <v>25</v>
      </c>
      <c r="Q14" s="96" t="str">
        <f>IF(O14="","",IF(O14="G",N14,N15))</f>
        <v>CALMELS Frédéric</v>
      </c>
      <c r="R14" s="35" t="s">
        <v>25</v>
      </c>
      <c r="S14" s="15" t="s">
        <v>25</v>
      </c>
      <c r="T14" s="96" t="str">
        <f>IF(R14="","",IF(R14="G",Q14,Q15))</f>
        <v>CALMELS Frédéric</v>
      </c>
      <c r="U14" s="35" t="s">
        <v>25</v>
      </c>
      <c r="W14" s="1">
        <v>13</v>
      </c>
      <c r="X14" s="38" t="str">
        <f>IF(U20="","",IF(U20="G",T20,T21))</f>
        <v>MIGUEL Romain</v>
      </c>
    </row>
    <row r="15" spans="1:24" ht="15">
      <c r="A15" s="1">
        <v>14</v>
      </c>
      <c r="B15" s="1" t="s">
        <v>98</v>
      </c>
      <c r="C15" s="1">
        <v>5</v>
      </c>
      <c r="E15" s="4">
        <v>4</v>
      </c>
      <c r="F15" s="1" t="str">
        <f>B23</f>
        <v>GENDREAU Maxime</v>
      </c>
      <c r="G15" s="76">
        <v>4</v>
      </c>
      <c r="H15" s="9" t="str">
        <f>IF(G15="","",G15&amp;RIGHT($F$11,1))</f>
        <v>4C</v>
      </c>
      <c r="I15" s="33"/>
      <c r="J15" s="30">
        <v>23</v>
      </c>
      <c r="K15" s="85" t="str">
        <f>B34</f>
        <v>VELHO Nuno</v>
      </c>
      <c r="L15" s="36"/>
      <c r="M15" s="9" t="s">
        <v>26</v>
      </c>
      <c r="N15" s="92" t="str">
        <f>IF(L5="","",IF(L5="P",K5,K6))</f>
        <v>CALMELS Frédéric</v>
      </c>
      <c r="O15" s="36"/>
      <c r="P15" s="15" t="s">
        <v>25</v>
      </c>
      <c r="Q15" s="96" t="str">
        <f>IF(O17="","",IF(O17="G",N17,N18))</f>
        <v>MARMANDE Tom</v>
      </c>
      <c r="R15" s="36"/>
      <c r="S15" s="15" t="s">
        <v>25</v>
      </c>
      <c r="T15" s="96" t="str">
        <f>IF(R17="","",IF(R17="G",Q17,Q18))</f>
        <v>AUBERT Valentin</v>
      </c>
      <c r="U15" s="36"/>
      <c r="W15" s="1">
        <v>14</v>
      </c>
      <c r="X15" s="38" t="str">
        <f>IF(U20="","",IF(U20="P",T20,T21))</f>
        <v>VELHO Nuno</v>
      </c>
    </row>
    <row r="16" spans="1:24" ht="15">
      <c r="A16" s="1">
        <v>15</v>
      </c>
      <c r="B16" s="1" t="s">
        <v>99</v>
      </c>
      <c r="C16" s="1">
        <v>5</v>
      </c>
      <c r="F16" s="12" t="s">
        <v>6</v>
      </c>
      <c r="G16" s="13"/>
      <c r="I16" s="33"/>
      <c r="J16" s="30"/>
      <c r="K16" s="86"/>
      <c r="L16" s="37"/>
      <c r="N16" s="89"/>
      <c r="O16" s="37"/>
      <c r="P16" s="9"/>
      <c r="Q16" s="86"/>
      <c r="R16" s="37"/>
      <c r="T16" s="99" t="s">
        <v>22</v>
      </c>
      <c r="U16" s="37"/>
      <c r="W16" s="1">
        <v>15</v>
      </c>
      <c r="X16" s="38" t="str">
        <f>IF(U23="","",IF(U23="G",T23,T24))</f>
        <v>SELLEM Leonard</v>
      </c>
    </row>
    <row r="17" spans="1:24" ht="15">
      <c r="A17" s="1">
        <v>16</v>
      </c>
      <c r="B17" s="1" t="s">
        <v>109</v>
      </c>
      <c r="C17" s="1">
        <v>5</v>
      </c>
      <c r="E17" s="4">
        <v>1</v>
      </c>
      <c r="F17" s="1" t="str">
        <f>B5</f>
        <v>RIBOT Franck</v>
      </c>
      <c r="G17" s="76">
        <f>INDEX('Poules C - D'!$I$33:$L$33,MATCH(Tableau!E17,'Poules C - D'!$I$25:$L$25,0))</f>
        <v>1</v>
      </c>
      <c r="H17" s="9" t="str">
        <f>IF(G17="","",G17&amp;RIGHT($F$16,1))</f>
        <v>1D</v>
      </c>
      <c r="I17" s="33"/>
      <c r="J17" s="33" t="s">
        <v>74</v>
      </c>
      <c r="K17" s="84" t="str">
        <f>IF(ISNA(INDEX($F$2:$F$33,MATCH(J17,$H$2:$H$37,0))),"",INDEX($F$2:$F$33,MATCH(J17,$H$2:$H$37,0)))</f>
        <v>AUBERT Valentin</v>
      </c>
      <c r="L17" s="35" t="s">
        <v>26</v>
      </c>
      <c r="M17" s="9" t="s">
        <v>26</v>
      </c>
      <c r="N17" s="92" t="str">
        <f>IF(L8="","",IF(L8="P",K8,K9))</f>
        <v>MARMANDE Tom</v>
      </c>
      <c r="O17" s="35" t="s">
        <v>101</v>
      </c>
      <c r="P17" s="15" t="s">
        <v>25</v>
      </c>
      <c r="Q17" s="96" t="str">
        <f>IF(O20="","",IF(O20="G",N20,N21))</f>
        <v>AUBERT Valentin</v>
      </c>
      <c r="R17" s="35" t="s">
        <v>101</v>
      </c>
      <c r="S17" s="9" t="s">
        <v>26</v>
      </c>
      <c r="T17" s="92" t="str">
        <f>IF(R14="","",IF(R14="P",Q14,Q15))</f>
        <v>MARMANDE Tom</v>
      </c>
      <c r="U17" s="35" t="s">
        <v>25</v>
      </c>
      <c r="W17" s="1">
        <v>16</v>
      </c>
      <c r="X17" s="38" t="str">
        <f>IF(U23="","",IF(U23="P",T23,T24))</f>
        <v>PHANDANOUVONG Clément</v>
      </c>
    </row>
    <row r="18" spans="1:24" ht="15">
      <c r="A18" s="1">
        <v>17</v>
      </c>
      <c r="B18" s="1" t="s">
        <v>100</v>
      </c>
      <c r="C18" s="1">
        <v>5</v>
      </c>
      <c r="E18" s="4">
        <v>2</v>
      </c>
      <c r="F18" s="1" t="str">
        <f>B10</f>
        <v>AUBERT Valentin</v>
      </c>
      <c r="G18" s="76">
        <f>INDEX('Poules C - D'!$I$33:$L$33,MATCH(Tableau!E18,'Poules C - D'!$I$25:$L$25,0))</f>
        <v>2</v>
      </c>
      <c r="H18" s="9" t="str">
        <f>IF(G18="","",G18&amp;RIGHT($F$16,1))</f>
        <v>2D</v>
      </c>
      <c r="I18" s="33"/>
      <c r="J18" s="32" t="s">
        <v>60</v>
      </c>
      <c r="K18" s="84" t="str">
        <f>IF(ISNA(INDEX($F$2:$F$33,MATCH(J18,$H$2:$H$37,0))),"",INDEX($F$2:$F$33,MATCH(J18,$H$2:$H$37,0)))</f>
        <v>SALOMON Rémi</v>
      </c>
      <c r="L18" s="36"/>
      <c r="M18" s="9" t="s">
        <v>26</v>
      </c>
      <c r="N18" s="92" t="str">
        <f>IF(L11="","",IF(L11="P",K11,K12))</f>
        <v>SELLEM Leonard</v>
      </c>
      <c r="O18" s="36"/>
      <c r="P18" s="15" t="s">
        <v>25</v>
      </c>
      <c r="Q18" s="96" t="str">
        <f>IF(O23="","",IF(O23="G",N23,N24))</f>
        <v>FALOUSS Yann</v>
      </c>
      <c r="R18" s="36"/>
      <c r="S18" s="9" t="s">
        <v>26</v>
      </c>
      <c r="T18" s="92" t="str">
        <f>IF(R17="","",IF(R17="P",Q17,Q18))</f>
        <v>FALOUSS Yann</v>
      </c>
      <c r="U18" s="36"/>
      <c r="W18" s="1">
        <v>17</v>
      </c>
      <c r="X18" s="38" t="str">
        <f>IF(R27="","",IF(R27="G",Q27,Q28))</f>
        <v>GENDREAU Olivier</v>
      </c>
    </row>
    <row r="19" spans="1:24" ht="15">
      <c r="A19" s="1">
        <v>18</v>
      </c>
      <c r="B19" s="1" t="s">
        <v>103</v>
      </c>
      <c r="C19" s="1">
        <v>5</v>
      </c>
      <c r="E19" s="4">
        <v>3</v>
      </c>
      <c r="F19" s="1" t="str">
        <f>B17</f>
        <v>GENDREAU Olivier</v>
      </c>
      <c r="G19" s="76">
        <f>INDEX('Poules C - D'!$I$33:$L$33,MATCH(Tableau!E19,'Poules C - D'!$I$25:$L$25,0))</f>
        <v>4</v>
      </c>
      <c r="H19" s="9" t="str">
        <f>IF(G19="","",G19&amp;RIGHT($F$16,1))</f>
        <v>4D</v>
      </c>
      <c r="I19" s="33"/>
      <c r="J19" s="30"/>
      <c r="K19" s="86"/>
      <c r="L19" s="37"/>
      <c r="N19" s="89"/>
      <c r="O19" s="37"/>
      <c r="Q19" s="94" t="s">
        <v>48</v>
      </c>
      <c r="R19" s="37"/>
      <c r="T19" s="99" t="s">
        <v>23</v>
      </c>
      <c r="U19" s="37"/>
      <c r="W19" s="1">
        <v>18</v>
      </c>
      <c r="X19" s="38" t="str">
        <f>IF(R27="","",IF(R27="P",Q27,Q28))</f>
        <v>GENDREAU Maxime</v>
      </c>
    </row>
    <row r="20" spans="1:24" ht="15">
      <c r="A20" s="1">
        <v>19</v>
      </c>
      <c r="B20" s="1" t="s">
        <v>104</v>
      </c>
      <c r="C20" s="1">
        <v>5</v>
      </c>
      <c r="E20" s="4">
        <v>4</v>
      </c>
      <c r="F20" s="1" t="str">
        <f>B22</f>
        <v>VELHO Nuno</v>
      </c>
      <c r="G20" s="76">
        <f>INDEX('Poules C - D'!$I$33:$L$33,MATCH(Tableau!E20,'Poules C - D'!$I$25:$L$25,0))</f>
        <v>3</v>
      </c>
      <c r="H20" s="9" t="str">
        <f>IF(G20="","",G20&amp;RIGHT($F$16,1))</f>
        <v>3D</v>
      </c>
      <c r="I20" s="33"/>
      <c r="J20" s="33" t="s">
        <v>75</v>
      </c>
      <c r="K20" s="87" t="str">
        <f>IF(ISNA(INDEX($F$2:$F$33,MATCH(J20,$H$2:$H$37,0))),"",INDEX($F$2:$F$33,MATCH(J20,$H$2:$H$37,0)))</f>
        <v>FABRE Eric</v>
      </c>
      <c r="L20" s="35" t="s">
        <v>25</v>
      </c>
      <c r="M20" s="9" t="s">
        <v>26</v>
      </c>
      <c r="N20" s="92" t="str">
        <f>IF(L14="","",IF(L14="P",K14,K15))</f>
        <v>VELHO Nuno</v>
      </c>
      <c r="O20" s="35" t="s">
        <v>26</v>
      </c>
      <c r="P20" s="9" t="s">
        <v>26</v>
      </c>
      <c r="Q20" s="92" t="str">
        <f>IF(O14="","",IF(O14="P",N14,N15))</f>
        <v>MIGUEL Romain</v>
      </c>
      <c r="R20" s="35" t="s">
        <v>101</v>
      </c>
      <c r="S20" s="15" t="s">
        <v>25</v>
      </c>
      <c r="T20" s="96" t="str">
        <f>IF(R20="","",IF(R20="G",Q20,Q21))</f>
        <v>MIGUEL Romain</v>
      </c>
      <c r="U20" s="35" t="s">
        <v>25</v>
      </c>
      <c r="W20" s="1">
        <v>19</v>
      </c>
      <c r="X20" s="38" t="str">
        <f>IF(R30="","",IF(R30="G",Q30,Q31))</f>
        <v>FAURET Yannick</v>
      </c>
    </row>
    <row r="21" spans="1:24" ht="15">
      <c r="A21" s="1">
        <v>20</v>
      </c>
      <c r="B21" s="1" t="s">
        <v>105</v>
      </c>
      <c r="C21" s="1">
        <v>5</v>
      </c>
      <c r="F21" s="12" t="s">
        <v>7</v>
      </c>
      <c r="G21" s="13"/>
      <c r="H21" s="72"/>
      <c r="I21" s="33"/>
      <c r="J21" s="77" t="s">
        <v>77</v>
      </c>
      <c r="K21" s="87" t="str">
        <f>IF(ISNA(INDEX($F$2:$F$33,MATCH(J21,$H$2:$H$37,0))),"",INDEX($F$2:$F$33,MATCH(J21,$H$2:$H$37,0)))</f>
        <v>FALOUSS Yann</v>
      </c>
      <c r="L21" s="36"/>
      <c r="M21" s="9" t="s">
        <v>26</v>
      </c>
      <c r="N21" s="92" t="str">
        <f>IF(L17="","",IF(L17="P",K17,K18))</f>
        <v>AUBERT Valentin</v>
      </c>
      <c r="O21" s="36"/>
      <c r="P21" s="9" t="s">
        <v>26</v>
      </c>
      <c r="Q21" s="92" t="str">
        <f>IF(O17="","",IF(O17="P",N17,N18))</f>
        <v>SELLEM Leonard</v>
      </c>
      <c r="R21" s="36"/>
      <c r="S21" s="15" t="s">
        <v>25</v>
      </c>
      <c r="T21" s="96" t="str">
        <f>IF(R23="","",IF(R23="G",Q23,Q24))</f>
        <v>VELHO Nuno</v>
      </c>
      <c r="U21" s="36"/>
      <c r="W21" s="1">
        <v>20</v>
      </c>
      <c r="X21" s="38" t="str">
        <f>IF(R30="","",IF(R30="P",Q30,Q31))</f>
        <v>NGUYEN Khoi</v>
      </c>
    </row>
    <row r="22" spans="1:24" ht="15">
      <c r="A22" s="1">
        <v>21</v>
      </c>
      <c r="B22" s="1" t="s">
        <v>106</v>
      </c>
      <c r="C22" s="1">
        <v>5</v>
      </c>
      <c r="E22" s="4">
        <v>1</v>
      </c>
      <c r="F22" s="1" t="str">
        <f>B6</f>
        <v>DENIAUX Sebastien</v>
      </c>
      <c r="G22" s="76">
        <f>INDEX('Poules E - F'!$I$16:$L$16,MATCH(Tableau!E22,'Poules E - F'!$I$8:$L$8,0))</f>
        <v>1</v>
      </c>
      <c r="H22" s="9" t="str">
        <f>IF(G22="","",G22&amp;RIGHT($F$21,1))</f>
        <v>1E</v>
      </c>
      <c r="I22" s="33"/>
      <c r="J22" s="30"/>
      <c r="K22" s="86"/>
      <c r="L22" s="37"/>
      <c r="N22" s="89"/>
      <c r="O22" s="37"/>
      <c r="P22" s="9"/>
      <c r="Q22" s="89"/>
      <c r="R22" s="37"/>
      <c r="T22" s="99" t="s">
        <v>17</v>
      </c>
      <c r="U22" s="37"/>
      <c r="W22" s="1">
        <v>21</v>
      </c>
      <c r="X22" s="38" t="str">
        <f>IF(R33="","",IF(R33="G",Q33,Q34))</f>
        <v>BOYER Jordan</v>
      </c>
    </row>
    <row r="23" spans="1:24" ht="15">
      <c r="A23" s="1">
        <v>22</v>
      </c>
      <c r="B23" s="1" t="s">
        <v>107</v>
      </c>
      <c r="C23" s="1">
        <v>5</v>
      </c>
      <c r="E23" s="4">
        <v>2</v>
      </c>
      <c r="F23" s="1" t="str">
        <f>B9</f>
        <v>FABRE Eric</v>
      </c>
      <c r="G23" s="76">
        <f>INDEX('Poules E - F'!$I$16:$L$16,MATCH(Tableau!E23,'Poules E - F'!$I$8:$L$8,0))</f>
        <v>2</v>
      </c>
      <c r="H23" s="9" t="str">
        <f>IF(G23="","",G23&amp;RIGHT($F$21,1))</f>
        <v>2E</v>
      </c>
      <c r="I23" s="33"/>
      <c r="J23" s="30">
        <v>33</v>
      </c>
      <c r="K23" s="85" t="str">
        <f>B35</f>
        <v>PHANDANOUVONG Clément</v>
      </c>
      <c r="L23" s="35" t="s">
        <v>26</v>
      </c>
      <c r="M23" s="9" t="s">
        <v>26</v>
      </c>
      <c r="N23" s="92" t="str">
        <f>IF(L20="","",IF(L20="P",K20,K21))</f>
        <v>FALOUSS Yann</v>
      </c>
      <c r="O23" s="35" t="s">
        <v>25</v>
      </c>
      <c r="P23" s="9" t="s">
        <v>26</v>
      </c>
      <c r="Q23" s="92" t="str">
        <f>IF(O20="","",IF(O20="P",N20,N21))</f>
        <v>VELHO Nuno</v>
      </c>
      <c r="R23" s="35" t="s">
        <v>25</v>
      </c>
      <c r="S23" s="9" t="s">
        <v>26</v>
      </c>
      <c r="T23" s="92" t="str">
        <f>IF(R20="","",IF(R20="P",Q20,Q21))</f>
        <v>SELLEM Leonard</v>
      </c>
      <c r="U23" s="35" t="s">
        <v>101</v>
      </c>
      <c r="W23" s="1">
        <v>22</v>
      </c>
      <c r="X23" s="38" t="str">
        <f>IF(R33="","",IF(R33="P",Q33,Q34))</f>
        <v>FAURET Matheo</v>
      </c>
    </row>
    <row r="24" spans="1:24" ht="15">
      <c r="A24" s="1">
        <v>23</v>
      </c>
      <c r="B24" s="1" t="s">
        <v>108</v>
      </c>
      <c r="C24" s="1">
        <v>5</v>
      </c>
      <c r="E24" s="4">
        <v>3</v>
      </c>
      <c r="F24" s="1" t="str">
        <f>B18</f>
        <v>BOYER Jordan</v>
      </c>
      <c r="G24" s="76">
        <f>INDEX('Poules E - F'!$I$16:$L$16,MATCH(Tableau!E24,'Poules E - F'!$I$8:$L$8,0))</f>
        <v>3</v>
      </c>
      <c r="H24" s="9" t="str">
        <f>IF(G24="","",G24&amp;RIGHT($F$21,1))</f>
        <v>3E</v>
      </c>
      <c r="I24" s="33"/>
      <c r="J24" s="31" t="s">
        <v>61</v>
      </c>
      <c r="K24" s="84" t="str">
        <f>IF(ISNA(INDEX($F$2:$F$33,MATCH(J24,$H$2:$H$37,0))),"",INDEX($F$2:$F$33,MATCH(J24,$H$2:$H$37,0)))</f>
        <v>AVILA Sebastien</v>
      </c>
      <c r="L24" s="36"/>
      <c r="M24" s="9" t="s">
        <v>26</v>
      </c>
      <c r="N24" s="92" t="str">
        <f>IF(L23="","",IF(L23="P",K23,K24))</f>
        <v>PHANDANOUVONG Clément</v>
      </c>
      <c r="O24" s="36"/>
      <c r="P24" s="9" t="s">
        <v>26</v>
      </c>
      <c r="Q24" s="92" t="str">
        <f>IF(O23="","",IF(O23="P",N23,N24))</f>
        <v>PHANDANOUVONG Clément</v>
      </c>
      <c r="R24" s="36"/>
      <c r="S24" s="9" t="s">
        <v>26</v>
      </c>
      <c r="T24" s="92" t="str">
        <f>IF(R23="","",IF(R23="P",Q23,Q24))</f>
        <v>PHANDANOUVONG Clément</v>
      </c>
      <c r="U24" s="36"/>
      <c r="W24" s="1">
        <v>23</v>
      </c>
      <c r="X24" s="38" t="str">
        <f>IF(R36="","",IF(R36="G",Q36,Q37))</f>
        <v>LEITE LOPES Nolan</v>
      </c>
    </row>
    <row r="25" spans="1:24" ht="15">
      <c r="A25" s="1">
        <v>24</v>
      </c>
      <c r="B25" s="1" t="s">
        <v>110</v>
      </c>
      <c r="C25" s="1" t="s">
        <v>110</v>
      </c>
      <c r="E25" s="4">
        <v>4</v>
      </c>
      <c r="F25" s="1" t="str">
        <f>B21</f>
        <v>NGUYEN Khoi</v>
      </c>
      <c r="G25" s="76">
        <f>INDEX('Poules E - F'!$I$16:$L$16,MATCH(Tableau!E25,'Poules E - F'!$I$8:$L$8,0))</f>
        <v>4</v>
      </c>
      <c r="H25" s="9" t="str">
        <f>IF(G25="","",G25&amp;RIGHT($F$21,1))</f>
        <v>4E</v>
      </c>
      <c r="N25" s="86"/>
      <c r="Q25" s="97"/>
      <c r="R25" s="6"/>
      <c r="T25" s="97"/>
      <c r="U25" s="6"/>
      <c r="W25" s="1">
        <v>24</v>
      </c>
      <c r="X25" s="38" t="str">
        <f>IF(R36="","",IF(R36="P",Q36,Q37))</f>
        <v>-</v>
      </c>
    </row>
    <row r="26" spans="1:21" ht="15">
      <c r="A26" s="100" t="s">
        <v>24</v>
      </c>
      <c r="B26" s="101"/>
      <c r="C26" s="102"/>
      <c r="F26" s="12" t="s">
        <v>8</v>
      </c>
      <c r="G26" s="13"/>
      <c r="K26" s="2" t="s">
        <v>79</v>
      </c>
      <c r="L26" s="27"/>
      <c r="N26" s="94" t="s">
        <v>49</v>
      </c>
      <c r="O26" s="14"/>
      <c r="Q26" s="94" t="s">
        <v>16</v>
      </c>
      <c r="R26" s="14"/>
      <c r="T26" s="6"/>
      <c r="U26" s="6"/>
    </row>
    <row r="27" spans="5:21" ht="15">
      <c r="E27" s="4">
        <v>1</v>
      </c>
      <c r="F27" s="1" t="str">
        <f>B7</f>
        <v>SALOMON Rémi</v>
      </c>
      <c r="G27" s="76">
        <v>1</v>
      </c>
      <c r="H27" s="9" t="str">
        <f>IF(G27="","",G27&amp;RIGHT($F$26,1))</f>
        <v>1F</v>
      </c>
      <c r="J27" s="32" t="s">
        <v>55</v>
      </c>
      <c r="K27" s="88" t="str">
        <f>IF(ISNA(INDEX($F$2:$F$33,MATCH(J27,$H$2:$H$37,0))),"",INDEX($F$2:$F$33,MATCH(J27,$H$2:$H$37,0)))</f>
        <v>GENDREAU Olivier</v>
      </c>
      <c r="L27" s="35" t="s">
        <v>25</v>
      </c>
      <c r="M27" s="15" t="s">
        <v>25</v>
      </c>
      <c r="N27" s="98" t="str">
        <f>IF(L27="","",IF(L27="G",K27,K28))</f>
        <v>GENDREAU Olivier</v>
      </c>
      <c r="O27" s="35" t="s">
        <v>25</v>
      </c>
      <c r="P27" s="15" t="s">
        <v>25</v>
      </c>
      <c r="Q27" s="98" t="str">
        <f>IF(O27="","",IF(O27="G",N27,N28))</f>
        <v>GENDREAU Olivier</v>
      </c>
      <c r="R27" s="35" t="s">
        <v>101</v>
      </c>
      <c r="T27" s="7"/>
      <c r="U27" s="7"/>
    </row>
    <row r="28" spans="5:21" ht="15">
      <c r="E28" s="4">
        <v>2</v>
      </c>
      <c r="F28" s="1" t="str">
        <f>B8</f>
        <v>NIEPOMIASCI Laurent</v>
      </c>
      <c r="G28" s="76">
        <v>2</v>
      </c>
      <c r="H28" s="9" t="str">
        <f>IF(G28="","",G28&amp;RIGHT($F$26,1))</f>
        <v>2F</v>
      </c>
      <c r="J28" s="33">
        <v>53</v>
      </c>
      <c r="K28" s="88" t="str">
        <f>B37</f>
        <v>BOYER Jordan</v>
      </c>
      <c r="L28" s="36"/>
      <c r="M28" s="15" t="s">
        <v>25</v>
      </c>
      <c r="N28" s="98" t="str">
        <f>IF(L30="","",IF(L30="G",K30,K31))</f>
        <v>FAURET Yannick</v>
      </c>
      <c r="O28" s="36"/>
      <c r="P28" s="15" t="s">
        <v>25</v>
      </c>
      <c r="Q28" s="98" t="str">
        <f>IF(O30="","",IF(O30="G",N30,N31))</f>
        <v>GENDREAU Maxime</v>
      </c>
      <c r="R28" s="36"/>
      <c r="T28" s="6"/>
      <c r="U28" s="6"/>
    </row>
    <row r="29" spans="5:21" ht="15">
      <c r="E29" s="4">
        <v>3</v>
      </c>
      <c r="F29" s="1" t="str">
        <f>B19</f>
        <v>FAURET Yannick</v>
      </c>
      <c r="G29" s="76">
        <v>4</v>
      </c>
      <c r="H29" s="9" t="str">
        <f>IF(G29="","",G29&amp;RIGHT($F$26,1))</f>
        <v>4F</v>
      </c>
      <c r="J29" s="33"/>
      <c r="K29" s="89"/>
      <c r="L29" s="37"/>
      <c r="N29" s="86"/>
      <c r="O29" s="37"/>
      <c r="P29" s="9"/>
      <c r="Q29" s="99" t="s">
        <v>15</v>
      </c>
      <c r="R29" s="37"/>
      <c r="T29" s="6"/>
      <c r="U29" s="6"/>
    </row>
    <row r="30" spans="5:21" ht="15">
      <c r="E30" s="4">
        <v>4</v>
      </c>
      <c r="F30" s="1" t="str">
        <f>B20</f>
        <v>SELLEM Leonard</v>
      </c>
      <c r="G30" s="76">
        <v>3</v>
      </c>
      <c r="H30" s="9" t="str">
        <f>IF(G30="","",G30&amp;RIGHT($F$26,1))</f>
        <v>3F</v>
      </c>
      <c r="J30" s="33" t="s">
        <v>65</v>
      </c>
      <c r="K30" s="90" t="str">
        <f>IF(ISNA(INDEX($F$2:$F$33,MATCH(J30,$H$2:$H$37,0))),"",INDEX($F$2:$F$33,MATCH(J30,$H$2:$H$37,0)))</f>
        <v>FAURET Yannick</v>
      </c>
      <c r="L30" s="35" t="s">
        <v>25</v>
      </c>
      <c r="M30" s="15" t="s">
        <v>25</v>
      </c>
      <c r="N30" s="98" t="str">
        <f>IF(L33="","",IF(L33="G",K33,K34))</f>
        <v>NGUYEN Khoi</v>
      </c>
      <c r="O30" s="35" t="s">
        <v>102</v>
      </c>
      <c r="P30" s="15" t="s">
        <v>25</v>
      </c>
      <c r="Q30" s="98" t="str">
        <f>IF(O27="","",IF(O27="P",N27,N28))</f>
        <v>FAURET Yannick</v>
      </c>
      <c r="R30" s="35" t="s">
        <v>25</v>
      </c>
      <c r="T30" s="7"/>
      <c r="U30" s="7"/>
    </row>
    <row r="31" spans="4:21" ht="15">
      <c r="D31" s="103" t="s">
        <v>82</v>
      </c>
      <c r="E31" s="103"/>
      <c r="G31" s="13"/>
      <c r="J31" s="77" t="s">
        <v>63</v>
      </c>
      <c r="K31" s="90" t="str">
        <f>IF(ISNA(INDEX($F$2:$F$33,MATCH(J31,$H$2:$H$37,0))),"",INDEX($F$2:$F$33,MATCH(J31,$H$2:$H$37,0)))</f>
        <v>-</v>
      </c>
      <c r="L31" s="36"/>
      <c r="M31" s="15" t="s">
        <v>25</v>
      </c>
      <c r="N31" s="98" t="str">
        <f>IF(L36="","",IF(L36="G",K36,K37))</f>
        <v>GENDREAU Maxime</v>
      </c>
      <c r="O31" s="36"/>
      <c r="P31" s="15" t="s">
        <v>25</v>
      </c>
      <c r="Q31" s="98" t="str">
        <f>IF(O30="","",IF(O30="P",N30,N31))</f>
        <v>NGUYEN Khoi</v>
      </c>
      <c r="R31" s="36"/>
      <c r="T31" s="6"/>
      <c r="U31" s="6"/>
    </row>
    <row r="32" spans="3:21" ht="15">
      <c r="C32" s="4" t="s">
        <v>81</v>
      </c>
      <c r="D32" t="s">
        <v>83</v>
      </c>
      <c r="E32" s="4" t="s">
        <v>84</v>
      </c>
      <c r="F32" s="4" t="s">
        <v>31</v>
      </c>
      <c r="J32" s="33"/>
      <c r="K32" s="89"/>
      <c r="L32" s="37"/>
      <c r="N32" s="94" t="s">
        <v>50</v>
      </c>
      <c r="O32" s="37"/>
      <c r="Q32" s="94" t="s">
        <v>14</v>
      </c>
      <c r="R32" s="37"/>
      <c r="T32" s="6"/>
      <c r="U32" s="6"/>
    </row>
    <row r="33" spans="1:21" ht="15">
      <c r="A33" t="s">
        <v>69</v>
      </c>
      <c r="B33" t="str">
        <f>VLOOKUP(INDEX('Poules E - F'!$I$25:$L$25,MATCH(3,'Poules E - F'!$I$33:$L$33,0)),'Poules E - F'!$A$20:$C$23,2,FALSE)</f>
        <v>SELLEM Leonard</v>
      </c>
      <c r="C33" s="4">
        <f>INDEX('Poules E - F'!$I$32:$L$32,MATCH(3,'Poules E - F'!$I$33:$L$33,0))</f>
        <v>1</v>
      </c>
      <c r="D33" s="83">
        <f>HLOOKUP(INDEX('Poules E - F'!$I$25:$L$25,MATCH(3,'Poules E - F'!$I$33:$L$33,0)),'Poules E - F'!$W$24:$AD$33,10,FALSE)</f>
        <v>0.45652173913043476</v>
      </c>
      <c r="E33" s="83">
        <f>HLOOKUP(INDEX('Poules E - F'!$I$25:$L$25,MATCH(3,'Poules E - F'!$I$33:$L$33,0)),'Poules E - F'!$W$24:$AD$33,10,FALSE)</f>
        <v>0.45652173913043476</v>
      </c>
      <c r="F33" s="4">
        <v>1</v>
      </c>
      <c r="J33" s="77" t="s">
        <v>64</v>
      </c>
      <c r="K33" s="90" t="str">
        <f>IF(ISNA(INDEX($F$2:$F$33,MATCH(J33,$H$2:$H$37,0))),"",INDEX($F$2:$F$33,MATCH(J33,$H$2:$H$37,0)))</f>
        <v>LEITE LOPES Nolan</v>
      </c>
      <c r="L33" s="35" t="s">
        <v>26</v>
      </c>
      <c r="M33" s="15" t="s">
        <v>25</v>
      </c>
      <c r="N33" s="93" t="str">
        <f>IF(L27="","",IF(L27="P",K27,K28))</f>
        <v>BOYER Jordan</v>
      </c>
      <c r="O33" s="35" t="s">
        <v>25</v>
      </c>
      <c r="P33" s="9" t="s">
        <v>26</v>
      </c>
      <c r="Q33" s="92" t="str">
        <f>IF(O33="","",IF(O33="G",N33,N34))</f>
        <v>BOYER Jordan</v>
      </c>
      <c r="R33" s="35" t="s">
        <v>25</v>
      </c>
      <c r="T33" s="7"/>
      <c r="U33" s="7"/>
    </row>
    <row r="34" spans="1:21" ht="15">
      <c r="A34" t="s">
        <v>78</v>
      </c>
      <c r="B34" t="str">
        <f>VLOOKUP(INDEX('Poules C - D'!$I$25:$L$25,MATCH(3,'Poules C - D'!$I$33:$L$33,0)),'Poules C - D'!$A$20:$C$23,2,FALSE)</f>
        <v>VELHO Nuno</v>
      </c>
      <c r="C34" s="4">
        <f>INDEX('Poules C - D'!$I$32:$L$32,MATCH(3,'Poules C - D'!$I$33:$L$33,0))</f>
        <v>1</v>
      </c>
      <c r="D34" s="83">
        <f>HLOOKUP(INDEX('Poules C - D'!$I$25:$L$25,MATCH(3,'Poules C - D'!$I$33:$L$33,0)),'Poules C - D'!$W$24:$AD$33,10,FALSE)</f>
        <v>0.4452054794520548</v>
      </c>
      <c r="E34" s="83">
        <f>HLOOKUP(INDEX('Poules C - D'!$I$25:$L$25,MATCH(3,'Poules C - D'!$I$33:$L$33,0)),'Poules C - D'!$W$24:$AD$33,10,FALSE)</f>
        <v>0.4452054794520548</v>
      </c>
      <c r="F34" s="4">
        <v>2</v>
      </c>
      <c r="J34" s="33" t="s">
        <v>62</v>
      </c>
      <c r="K34" s="90" t="str">
        <f>IF(ISNA(INDEX($F$2:$F$33,MATCH(J34,$H$2:$H$37,0))),"",INDEX($F$2:$F$33,MATCH(J34,$H$2:$H$37,0)))</f>
        <v>NGUYEN Khoi</v>
      </c>
      <c r="L34" s="36"/>
      <c r="M34" s="15" t="s">
        <v>25</v>
      </c>
      <c r="N34" s="93" t="str">
        <f>IF(L30="","",IF(L30="P",K30,K31))</f>
        <v>-</v>
      </c>
      <c r="O34" s="36"/>
      <c r="P34" s="9" t="s">
        <v>26</v>
      </c>
      <c r="Q34" s="92" t="str">
        <f>IF(O36="","",IF(O36="G",N36,N37))</f>
        <v>FAURET Matheo</v>
      </c>
      <c r="R34" s="36"/>
      <c r="T34" s="6"/>
      <c r="U34" s="6"/>
    </row>
    <row r="35" spans="1:21" ht="15">
      <c r="A35" t="s">
        <v>72</v>
      </c>
      <c r="B35" t="str">
        <f>VLOOKUP(INDEX('Poules A - B'!$I$25:$L$25,MATCH(3,'Poules A - B'!$I$33:$L$33,0)),'Poules A - B'!$A$20:$C$23,2,FALSE)</f>
        <v>PHANDANOUVONG Clément</v>
      </c>
      <c r="C35" s="4">
        <f>INDEX('Poules A - B'!$I$32:$L$32,MATCH(3,'Poules A - B'!$I$33:$L$33,0))</f>
        <v>1</v>
      </c>
      <c r="D35" s="83">
        <f>HLOOKUP(INDEX('Poules A - B'!$I$25:$L$25,MATCH(3,'Poules A - B'!$I$33:$L$33,0)),'Poules A - B'!$W$24:$AD$33,10,FALSE)</f>
        <v>0.425</v>
      </c>
      <c r="E35" s="83">
        <f>HLOOKUP(INDEX('Poules A - B'!$I$25:$L$25,MATCH(3,'Poules A - B'!$I$33:$L$33,0)),'Poules A - B'!$W$24:$AD$33,10,FALSE)</f>
        <v>0.425</v>
      </c>
      <c r="F35" s="4">
        <v>3</v>
      </c>
      <c r="J35" s="33"/>
      <c r="K35" s="89"/>
      <c r="L35" s="37"/>
      <c r="N35" s="91"/>
      <c r="O35" s="37"/>
      <c r="P35" s="9"/>
      <c r="Q35" s="8" t="s">
        <v>51</v>
      </c>
      <c r="R35" s="37"/>
      <c r="T35" s="6"/>
      <c r="U35" s="6"/>
    </row>
    <row r="36" spans="1:18" ht="15">
      <c r="A36" t="s">
        <v>67</v>
      </c>
      <c r="B36" t="str">
        <f>VLOOKUP(INDEX('Poules C - D'!$I$8:$L$8,MATCH(3,'Poules C - D'!$I$16:$L$16,0)),'Poules C - D'!$A$3:$C$6,2,FALSE)</f>
        <v>MIGUEL Romain</v>
      </c>
      <c r="C36" s="4">
        <f>INDEX('Poules C - D'!$I$15:$L$15,MATCH(3,'Poules C - D'!$I$16:$L$16,0))</f>
        <v>1</v>
      </c>
      <c r="D36" s="83">
        <f>HLOOKUP(INDEX('Poules C - D'!$I$8:$L$8,MATCH(3,'Poules C - D'!$I$16:$L$16,0)),'Poules C - D'!$N$7:$U$16,10,FALSE)</f>
        <v>0.4</v>
      </c>
      <c r="E36" s="83">
        <f>HLOOKUP(INDEX('Poules C - D'!$I$8:$L$8,MATCH(3,'Poules C - D'!$I$16:$L$16,0)),'Poules C - D'!$W$7:$AD$16,10,FALSE)</f>
        <v>0.45714285714285713</v>
      </c>
      <c r="F36" s="4">
        <v>4</v>
      </c>
      <c r="J36" s="33">
        <v>63</v>
      </c>
      <c r="K36" s="88" t="str">
        <f>B38</f>
        <v>FAURET Matheo</v>
      </c>
      <c r="L36" s="35" t="s">
        <v>26</v>
      </c>
      <c r="M36" s="15" t="s">
        <v>25</v>
      </c>
      <c r="N36" s="92" t="str">
        <f>IF(L33="","",IF(L33="P",K33,K34))</f>
        <v>LEITE LOPES Nolan</v>
      </c>
      <c r="O36" s="35" t="s">
        <v>26</v>
      </c>
      <c r="P36" s="9" t="s">
        <v>26</v>
      </c>
      <c r="Q36" s="38" t="str">
        <f>IF(O33="","",IF(O33="P",N33,N34))</f>
        <v>-</v>
      </c>
      <c r="R36" s="35" t="s">
        <v>26</v>
      </c>
    </row>
    <row r="37" spans="1:18" ht="15">
      <c r="A37" t="s">
        <v>76</v>
      </c>
      <c r="B37" t="str">
        <f>VLOOKUP(INDEX('Poules E - F'!$I$8:$L$8,MATCH(3,'Poules E - F'!$I$16:$L$16,0)),'Poules E - F'!$A$3:$C$6,2,FALSE)</f>
        <v>BOYER Jordan</v>
      </c>
      <c r="C37" s="4">
        <f>INDEX('Poules E - F'!$I$15:$L$15,MATCH(3,'Poules E - F'!$I$16:$L$16,0))</f>
        <v>1</v>
      </c>
      <c r="D37" s="83">
        <f>HLOOKUP(INDEX('Poules E - F'!$I$8:$L$8,MATCH(3,'Poules E - F'!$I$16:$L$16,0)),'Poules E - F'!$N$7:$U$16,10,FALSE)</f>
        <v>0.3</v>
      </c>
      <c r="E37" s="83">
        <f>HLOOKUP(INDEX('Poules E - F'!$I$8:$L$8,MATCH(3,'Poules E - F'!$I$16:$L$16,0)),'Poules E - F'!$W$7:$AD$16,10,FALSE)</f>
        <v>0.37037037037037035</v>
      </c>
      <c r="F37" s="4">
        <v>5</v>
      </c>
      <c r="J37" s="77" t="s">
        <v>66</v>
      </c>
      <c r="K37" s="90" t="str">
        <f>IF(ISNA(INDEX($F$2:$F$33,MATCH(J37,$H$2:$H$37,0))),"",INDEX($F$2:$F$33,MATCH(J37,$H$2:$H$37,0)))</f>
        <v>GENDREAU Maxime</v>
      </c>
      <c r="L37" s="36"/>
      <c r="M37" s="15" t="s">
        <v>25</v>
      </c>
      <c r="N37" s="93" t="str">
        <f>IF(L36="","",IF(L36="P",K36,K37))</f>
        <v>FAURET Matheo</v>
      </c>
      <c r="O37" s="36"/>
      <c r="P37" s="9" t="s">
        <v>26</v>
      </c>
      <c r="Q37" s="38" t="str">
        <f>IF(O36="","",IF(O36="P",N36,N37))</f>
        <v>LEITE LOPES Nolan</v>
      </c>
      <c r="R37" s="36"/>
    </row>
    <row r="38" spans="1:14" ht="15">
      <c r="A38" t="s">
        <v>73</v>
      </c>
      <c r="B38" t="str">
        <f>VLOOKUP(INDEX('Poules A - B'!$I$8:$L$8,MATCH(3,'Poules A - B'!$I$16:$L$16,0)),'Poules A - B'!$A$3:$C$6,2,FALSE)</f>
        <v>FAURET Matheo</v>
      </c>
      <c r="C38" s="4">
        <f>INDEX('Poules A - B'!$I$15:$L$15,MATCH(3,'Poules A - B'!$I$16:$L$16,0))</f>
        <v>0</v>
      </c>
      <c r="D38" s="83">
        <f>HLOOKUP(INDEX('Poules A - B'!$I$8:$L$8,MATCH(3,'Poules A - B'!$I$16:$L$16,0)),'Poules A - B'!$N$7:$U$16,10,FALSE)</f>
        <v>0</v>
      </c>
      <c r="E38" s="83">
        <f>HLOOKUP(INDEX('Poules A - B'!$I$8:$L$8,MATCH(3,'Poules A - B'!$I$16:$L$16,0)),'Poules A - B'!$W$7:$AD$16,10,FALSE)</f>
        <v>0.2903225806451613</v>
      </c>
      <c r="F38" s="4">
        <v>6</v>
      </c>
      <c r="N38" s="86"/>
    </row>
    <row r="39" spans="1:21" ht="15">
      <c r="A39" s="4"/>
      <c r="B39" s="4"/>
      <c r="C39" s="4"/>
      <c r="N39" s="86"/>
      <c r="Q39" s="6"/>
      <c r="R39" s="6"/>
      <c r="T39" s="6"/>
      <c r="U39" s="6"/>
    </row>
    <row r="40" spans="17:21" ht="15">
      <c r="Q40" s="6"/>
      <c r="R40" s="6"/>
      <c r="T40" s="6"/>
      <c r="U40" s="6"/>
    </row>
    <row r="41" spans="17:21" ht="15">
      <c r="Q41" s="7"/>
      <c r="R41" s="7"/>
      <c r="T41" s="7"/>
      <c r="U41" s="7"/>
    </row>
    <row r="42" spans="17:21" ht="15">
      <c r="Q42" s="6"/>
      <c r="R42" s="6"/>
      <c r="T42" s="6"/>
      <c r="U42" s="6"/>
    </row>
    <row r="43" spans="17:21" ht="15">
      <c r="Q43" s="6"/>
      <c r="R43" s="6"/>
      <c r="T43" s="6"/>
      <c r="U43" s="6"/>
    </row>
    <row r="44" spans="17:21" ht="15">
      <c r="Q44" s="7"/>
      <c r="R44" s="7"/>
      <c r="T44" s="7"/>
      <c r="U44" s="7"/>
    </row>
    <row r="45" spans="17:21" ht="15">
      <c r="Q45" s="6"/>
      <c r="R45" s="6"/>
      <c r="T45" s="6"/>
      <c r="U45" s="6"/>
    </row>
    <row r="46" spans="17:21" ht="15">
      <c r="Q46" s="6"/>
      <c r="R46" s="6"/>
      <c r="T46" s="6"/>
      <c r="U46" s="6"/>
    </row>
    <row r="47" spans="17:21" ht="15">
      <c r="Q47" s="7"/>
      <c r="R47" s="7"/>
      <c r="T47" s="7"/>
      <c r="U47" s="7"/>
    </row>
    <row r="48" spans="17:21" ht="15">
      <c r="Q48" s="6"/>
      <c r="R48" s="6"/>
      <c r="T48" s="6"/>
      <c r="U48" s="6"/>
    </row>
    <row r="49" spans="17:21" ht="15">
      <c r="Q49" s="6"/>
      <c r="R49" s="6"/>
      <c r="T49" s="6"/>
      <c r="U49" s="6"/>
    </row>
  </sheetData>
  <sheetProtection/>
  <mergeCells count="2">
    <mergeCell ref="A26:C26"/>
    <mergeCell ref="D31:E31"/>
  </mergeCells>
  <printOptions horizontalCentered="1" verticalCentered="1"/>
  <pageMargins left="0.7500000000000001" right="0.7500000000000001" top="0.984251969" bottom="0.984251969" header="0.5" footer="0.5"/>
  <pageSetup fitToHeight="1" fitToWidth="1" orientation="portrait" paperSize="9" r:id="rId2"/>
  <headerFooter alignWithMargins="0">
    <oddHeader>&amp;L&amp;"Calibri,Normal"&amp;K000000&amp;F&amp;A&amp;D&amp;T</oddHeader>
  </headerFooter>
  <ignoredErrors>
    <ignoredError sqref="K3 K11 K15 K23 K28 K36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D35"/>
  <sheetViews>
    <sheetView zoomScalePageLayoutView="0" workbookViewId="0" topLeftCell="A7">
      <selection activeCell="G32" sqref="G32"/>
    </sheetView>
  </sheetViews>
  <sheetFormatPr defaultColWidth="11.00390625" defaultRowHeight="15.75"/>
  <cols>
    <col min="1" max="1" width="9.50390625" style="0" bestFit="1" customWidth="1"/>
    <col min="2" max="2" width="15.375" style="0" bestFit="1" customWidth="1"/>
    <col min="3" max="3" width="14.753906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30" width="2.375" style="0" bestFit="1" customWidth="1"/>
  </cols>
  <sheetData>
    <row r="1" spans="1:12" ht="18" thickBot="1">
      <c r="A1" s="40" t="s">
        <v>29</v>
      </c>
      <c r="B1" s="41" t="s">
        <v>30</v>
      </c>
      <c r="H1" s="4"/>
      <c r="I1" s="16"/>
      <c r="J1" s="17"/>
      <c r="K1" s="17"/>
      <c r="L1" s="18"/>
    </row>
    <row r="2" spans="1:12" ht="18">
      <c r="A2" s="19"/>
      <c r="B2" s="43" t="s">
        <v>0</v>
      </c>
      <c r="C2" s="44"/>
      <c r="D2" s="45" t="s">
        <v>31</v>
      </c>
      <c r="F2" s="104" t="s">
        <v>32</v>
      </c>
      <c r="G2" s="104"/>
      <c r="H2" s="105"/>
      <c r="I2" s="20"/>
      <c r="J2" s="21"/>
      <c r="K2" s="21"/>
      <c r="L2" s="22"/>
    </row>
    <row r="3" spans="1:12" ht="18" thickBot="1">
      <c r="A3" s="42">
        <v>1</v>
      </c>
      <c r="B3" s="106" t="str">
        <f>Tableau!F2</f>
        <v>PORCEDDU Mickael</v>
      </c>
      <c r="C3" s="107"/>
      <c r="D3" s="3"/>
      <c r="H3" s="4"/>
      <c r="I3" s="23"/>
      <c r="J3" s="24"/>
      <c r="K3" s="24"/>
      <c r="L3" s="25"/>
    </row>
    <row r="4" spans="1:12" ht="18">
      <c r="A4" s="42">
        <v>2</v>
      </c>
      <c r="B4" s="106" t="str">
        <f>Tableau!F3</f>
        <v>FAURET Matheo</v>
      </c>
      <c r="C4" s="107"/>
      <c r="D4" s="3"/>
      <c r="H4" s="4"/>
      <c r="I4" s="4"/>
      <c r="J4" s="4"/>
      <c r="K4" s="4"/>
      <c r="L4" s="4"/>
    </row>
    <row r="5" spans="1:12" ht="18">
      <c r="A5" s="42">
        <v>3</v>
      </c>
      <c r="B5" s="106" t="str">
        <f>Tableau!F4</f>
        <v>FALOUSS Yann</v>
      </c>
      <c r="C5" s="107"/>
      <c r="D5" s="3"/>
      <c r="H5" s="4"/>
      <c r="I5" s="4"/>
      <c r="J5" s="4"/>
      <c r="K5" s="4"/>
      <c r="L5" s="4"/>
    </row>
    <row r="6" spans="1:30" ht="18">
      <c r="A6" s="42">
        <v>4</v>
      </c>
      <c r="B6" s="106" t="str">
        <f>Tableau!F5</f>
        <v>-</v>
      </c>
      <c r="C6" s="107"/>
      <c r="D6" s="3"/>
      <c r="H6" s="4"/>
      <c r="I6" s="4"/>
      <c r="J6" s="4"/>
      <c r="K6" s="4"/>
      <c r="L6" s="4"/>
      <c r="N6" s="79" t="s">
        <v>80</v>
      </c>
      <c r="O6" s="80"/>
      <c r="P6" s="80"/>
      <c r="Q6" s="80"/>
      <c r="R6" s="80"/>
      <c r="S6" s="80"/>
      <c r="T6" s="80"/>
      <c r="U6" s="80"/>
      <c r="W6" s="79" t="s">
        <v>81</v>
      </c>
      <c r="X6" s="80"/>
      <c r="Y6" s="80"/>
      <c r="Z6" s="80"/>
      <c r="AA6" s="80"/>
      <c r="AB6" s="80"/>
      <c r="AC6" s="80"/>
      <c r="AD6" s="80"/>
    </row>
    <row r="7" spans="1:30" ht="15.75" thickBot="1">
      <c r="A7" s="26"/>
      <c r="B7" s="27"/>
      <c r="C7" s="28"/>
      <c r="H7" s="4"/>
      <c r="I7" s="4"/>
      <c r="J7" s="4"/>
      <c r="K7" s="4"/>
      <c r="L7" s="71" t="s">
        <v>33</v>
      </c>
      <c r="N7" s="111">
        <v>1</v>
      </c>
      <c r="O7" s="111"/>
      <c r="P7" s="111">
        <v>2</v>
      </c>
      <c r="Q7" s="111"/>
      <c r="R7" s="111">
        <v>3</v>
      </c>
      <c r="S7" s="111"/>
      <c r="T7" s="111">
        <v>4</v>
      </c>
      <c r="U7" s="111"/>
      <c r="W7" s="111">
        <v>1</v>
      </c>
      <c r="X7" s="111"/>
      <c r="Y7" s="111">
        <v>2</v>
      </c>
      <c r="Z7" s="111"/>
      <c r="AA7" s="111">
        <v>3</v>
      </c>
      <c r="AB7" s="111"/>
      <c r="AC7" s="111">
        <v>4</v>
      </c>
      <c r="AD7" s="111"/>
    </row>
    <row r="8" spans="1:30" ht="15">
      <c r="A8" s="46"/>
      <c r="B8" s="43" t="s">
        <v>34</v>
      </c>
      <c r="C8" s="43" t="s">
        <v>34</v>
      </c>
      <c r="D8" s="108" t="s">
        <v>35</v>
      </c>
      <c r="E8" s="109"/>
      <c r="F8" s="109"/>
      <c r="G8" s="109"/>
      <c r="H8" s="110"/>
      <c r="I8" s="47">
        <v>1</v>
      </c>
      <c r="J8" s="48">
        <v>2</v>
      </c>
      <c r="K8" s="48">
        <v>3</v>
      </c>
      <c r="L8" s="48">
        <v>4</v>
      </c>
      <c r="N8" s="81" t="s">
        <v>25</v>
      </c>
      <c r="O8" s="81" t="s">
        <v>26</v>
      </c>
      <c r="P8" s="81" t="s">
        <v>25</v>
      </c>
      <c r="Q8" s="81" t="s">
        <v>26</v>
      </c>
      <c r="R8" s="81" t="s">
        <v>25</v>
      </c>
      <c r="S8" s="81" t="s">
        <v>26</v>
      </c>
      <c r="T8" s="81" t="s">
        <v>25</v>
      </c>
      <c r="U8" s="81" t="s">
        <v>26</v>
      </c>
      <c r="W8" s="81" t="s">
        <v>25</v>
      </c>
      <c r="X8" s="81" t="s">
        <v>26</v>
      </c>
      <c r="Y8" s="81" t="s">
        <v>25</v>
      </c>
      <c r="Z8" s="81" t="s">
        <v>26</v>
      </c>
      <c r="AA8" s="81" t="s">
        <v>25</v>
      </c>
      <c r="AB8" s="81" t="s">
        <v>26</v>
      </c>
      <c r="AC8" s="81" t="s">
        <v>25</v>
      </c>
      <c r="AD8" s="81" t="s">
        <v>26</v>
      </c>
    </row>
    <row r="9" spans="1:30" ht="15">
      <c r="A9" s="49" t="s">
        <v>36</v>
      </c>
      <c r="B9" s="49" t="str">
        <f>B3</f>
        <v>PORCEDDU Mickael</v>
      </c>
      <c r="C9" s="50" t="str">
        <f>B6</f>
        <v>-</v>
      </c>
      <c r="D9" s="73"/>
      <c r="E9" s="55"/>
      <c r="F9" s="55"/>
      <c r="G9" s="51"/>
      <c r="H9" s="52"/>
      <c r="I9" s="53">
        <f>IF(SUM($D9:$H9)=0,0,IF(COUNTIF($D9:$H9,"&gt;0")-COUNTIF($D9:$H9,"&lt;0")&gt;0,1,0))</f>
        <v>0</v>
      </c>
      <c r="J9" s="54"/>
      <c r="K9" s="54"/>
      <c r="L9" s="55">
        <f>IF(SUM($D9:$H9)=0,0,IF(COUNTIF($D9:$H9,"&gt;0")-COUNTIF($D9:$H9,"&lt;0")&lt;0,1,0))</f>
        <v>0</v>
      </c>
      <c r="N9" s="81">
        <f>COUNTIF($D9:$H9,"&gt;0")</f>
        <v>0</v>
      </c>
      <c r="O9" s="81">
        <f>COUNTIF($D9:$H9,"&lt;0")</f>
        <v>0</v>
      </c>
      <c r="P9" s="82"/>
      <c r="Q9" s="82"/>
      <c r="R9" s="82"/>
      <c r="S9" s="82"/>
      <c r="T9" s="81">
        <f>O9</f>
        <v>0</v>
      </c>
      <c r="U9" s="81">
        <f>N9</f>
        <v>0</v>
      </c>
      <c r="W9" s="81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0</v>
      </c>
      <c r="X9" s="81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0</v>
      </c>
      <c r="Y9" s="82"/>
      <c r="Z9" s="82"/>
      <c r="AA9" s="82"/>
      <c r="AB9" s="82"/>
      <c r="AC9" s="81">
        <f>X9</f>
        <v>0</v>
      </c>
      <c r="AD9" s="81">
        <f>W9</f>
        <v>0</v>
      </c>
    </row>
    <row r="10" spans="1:30" ht="15">
      <c r="A10" s="49" t="s">
        <v>37</v>
      </c>
      <c r="B10" s="49" t="str">
        <f>B4</f>
        <v>FAURET Matheo</v>
      </c>
      <c r="C10" s="50" t="str">
        <f>B5</f>
        <v>FALOUSS Yann</v>
      </c>
      <c r="D10" s="73">
        <v>-5</v>
      </c>
      <c r="E10" s="55">
        <v>-6</v>
      </c>
      <c r="F10" s="55">
        <v>-8</v>
      </c>
      <c r="G10" s="51"/>
      <c r="H10" s="52"/>
      <c r="I10" s="56"/>
      <c r="J10" s="55">
        <f>IF(SUM($D10:$H10)=0,0,IF(COUNTIF($D10:$H10,"&gt;0")-COUNTIF($D10:$H10,"&lt;0")&gt;0,1,0))</f>
        <v>0</v>
      </c>
      <c r="K10" s="55">
        <f>IF(SUM($D10:$H10)=0,0,IF(COUNTIF($D10:$H10,"&gt;0")-COUNTIF($D10:$H10,"&lt;0")&lt;0,1,0))</f>
        <v>1</v>
      </c>
      <c r="L10" s="54"/>
      <c r="N10" s="82"/>
      <c r="O10" s="82"/>
      <c r="P10" s="81">
        <f>COUNTIF($D10:$H10,"&gt;0")</f>
        <v>0</v>
      </c>
      <c r="Q10" s="81">
        <f>COUNTIF($D10:$H10,"&lt;0")</f>
        <v>3</v>
      </c>
      <c r="R10" s="81">
        <f>+Q10</f>
        <v>3</v>
      </c>
      <c r="S10" s="81">
        <f>+P10</f>
        <v>0</v>
      </c>
      <c r="T10" s="82"/>
      <c r="U10" s="82"/>
      <c r="W10" s="82"/>
      <c r="X10" s="82"/>
      <c r="Y10" s="81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19</v>
      </c>
      <c r="Z10" s="81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33</v>
      </c>
      <c r="AA10" s="81">
        <f>+Z10</f>
        <v>33</v>
      </c>
      <c r="AB10" s="81">
        <f>+Y10</f>
        <v>19</v>
      </c>
      <c r="AC10" s="82"/>
      <c r="AD10" s="82"/>
    </row>
    <row r="11" spans="1:30" ht="15">
      <c r="A11" s="49" t="s">
        <v>38</v>
      </c>
      <c r="B11" s="49" t="str">
        <f>B3</f>
        <v>PORCEDDU Mickael</v>
      </c>
      <c r="C11" s="50" t="str">
        <f>B5</f>
        <v>FALOUSS Yann</v>
      </c>
      <c r="D11" s="73">
        <v>3</v>
      </c>
      <c r="E11" s="55">
        <v>7</v>
      </c>
      <c r="F11" s="55">
        <v>6</v>
      </c>
      <c r="G11" s="51"/>
      <c r="H11" s="52"/>
      <c r="I11" s="53">
        <f>IF(SUM($D11:$H11)=0,0,IF(COUNTIF($D11:$H11,"&gt;0")-COUNTIF($D11:$H11,"&lt;0")&gt;0,1,0))</f>
        <v>1</v>
      </c>
      <c r="J11" s="54"/>
      <c r="K11" s="55">
        <f>IF(SUM($D11:$H11)=0,0,IF(COUNTIF($D11:$H11,"&gt;0")-COUNTIF($D11:$H11,"&lt;0")&lt;0,1,0))</f>
        <v>0</v>
      </c>
      <c r="L11" s="54"/>
      <c r="N11" s="81">
        <f>COUNTIF($D11:$H11,"&gt;0")</f>
        <v>3</v>
      </c>
      <c r="O11" s="81">
        <f>COUNTIF($D11:$H11,"&lt;0")</f>
        <v>0</v>
      </c>
      <c r="P11" s="82"/>
      <c r="Q11" s="82"/>
      <c r="R11" s="81">
        <f>+O11</f>
        <v>0</v>
      </c>
      <c r="S11" s="81">
        <f>+N11</f>
        <v>3</v>
      </c>
      <c r="T11" s="82"/>
      <c r="U11" s="82"/>
      <c r="W11" s="81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33</v>
      </c>
      <c r="X11" s="81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16</v>
      </c>
      <c r="Y11" s="82"/>
      <c r="Z11" s="82"/>
      <c r="AA11" s="81">
        <f>+X11</f>
        <v>16</v>
      </c>
      <c r="AB11" s="81">
        <f>+W11</f>
        <v>33</v>
      </c>
      <c r="AC11" s="82"/>
      <c r="AD11" s="82"/>
    </row>
    <row r="12" spans="1:30" ht="15">
      <c r="A12" s="49" t="s">
        <v>39</v>
      </c>
      <c r="B12" s="49" t="str">
        <f>B4</f>
        <v>FAURET Matheo</v>
      </c>
      <c r="C12" s="50" t="str">
        <f>B6</f>
        <v>-</v>
      </c>
      <c r="D12" s="73"/>
      <c r="E12" s="55"/>
      <c r="F12" s="55"/>
      <c r="G12" s="51"/>
      <c r="H12" s="52"/>
      <c r="I12" s="56"/>
      <c r="J12" s="55">
        <f>IF(SUM($D12:$H12)=0,0,IF(COUNTIF($D12:$H12,"&gt;0")-COUNTIF($D12:$H12,"&lt;0")&gt;0,1,0))</f>
        <v>0</v>
      </c>
      <c r="K12" s="54"/>
      <c r="L12" s="55">
        <f>IF(SUM($D12:$H12)=0,0,IF(COUNTIF($D12:$H12,"&gt;0")-COUNTIF($D12:$H12,"&lt;0")&lt;0,1,0))</f>
        <v>0</v>
      </c>
      <c r="N12" s="82"/>
      <c r="O12" s="82"/>
      <c r="P12" s="81">
        <f>COUNTIF($D12:$H12,"&gt;0")</f>
        <v>0</v>
      </c>
      <c r="Q12" s="81">
        <f>COUNTIF($D12:$H12,"&lt;0")</f>
        <v>0</v>
      </c>
      <c r="R12" s="82"/>
      <c r="S12" s="82"/>
      <c r="T12" s="81">
        <f>+Q12</f>
        <v>0</v>
      </c>
      <c r="U12" s="81">
        <f>+P12</f>
        <v>0</v>
      </c>
      <c r="W12" s="82"/>
      <c r="X12" s="82"/>
      <c r="Y12" s="81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0</v>
      </c>
      <c r="Z12" s="81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0</v>
      </c>
      <c r="AA12" s="82"/>
      <c r="AB12" s="82"/>
      <c r="AC12" s="81">
        <f>+Z12</f>
        <v>0</v>
      </c>
      <c r="AD12" s="81">
        <f>+Y12</f>
        <v>0</v>
      </c>
    </row>
    <row r="13" spans="1:30" ht="15">
      <c r="A13" s="49" t="s">
        <v>40</v>
      </c>
      <c r="B13" s="49" t="str">
        <f>B3</f>
        <v>PORCEDDU Mickael</v>
      </c>
      <c r="C13" s="50" t="str">
        <f>B4</f>
        <v>FAURET Matheo</v>
      </c>
      <c r="D13" s="73">
        <v>2</v>
      </c>
      <c r="E13" s="55">
        <v>4</v>
      </c>
      <c r="F13" s="55">
        <v>2</v>
      </c>
      <c r="G13" s="51"/>
      <c r="H13" s="52"/>
      <c r="I13" s="53">
        <f>IF(SUM($D13:$H13)=0,0,IF(COUNTIF($D13:$H13,"&gt;0")-COUNTIF($D13:$H13,"&lt;0")&gt;0,1,0))</f>
        <v>1</v>
      </c>
      <c r="J13" s="55">
        <f>IF(SUM($D13:$H13)=0,0,IF(COUNTIF($D13:$H13,"&gt;0")-COUNTIF($D13:$H13,"&lt;0")&lt;0,1,0))</f>
        <v>0</v>
      </c>
      <c r="K13" s="54"/>
      <c r="L13" s="54"/>
      <c r="N13" s="81">
        <f>COUNTIF($D13:$H13,"&gt;0")</f>
        <v>3</v>
      </c>
      <c r="O13" s="81">
        <f>COUNTIF($D13:$H13,"&lt;0")</f>
        <v>0</v>
      </c>
      <c r="P13" s="81">
        <f>+O13</f>
        <v>0</v>
      </c>
      <c r="Q13" s="81">
        <f>+N13</f>
        <v>3</v>
      </c>
      <c r="R13" s="82"/>
      <c r="S13" s="82"/>
      <c r="T13" s="82"/>
      <c r="U13" s="82"/>
      <c r="W13" s="81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33</v>
      </c>
      <c r="X13" s="81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8</v>
      </c>
      <c r="Y13" s="81">
        <f>+X13</f>
        <v>8</v>
      </c>
      <c r="Z13" s="81">
        <f>+W13</f>
        <v>33</v>
      </c>
      <c r="AA13" s="82"/>
      <c r="AB13" s="82"/>
      <c r="AC13" s="82"/>
      <c r="AD13" s="82"/>
    </row>
    <row r="14" spans="1:30" ht="15.75" thickBot="1">
      <c r="A14" s="49" t="s">
        <v>41</v>
      </c>
      <c r="B14" s="49" t="str">
        <f>B5</f>
        <v>FALOUSS Yann</v>
      </c>
      <c r="C14" s="50" t="str">
        <f>B6</f>
        <v>-</v>
      </c>
      <c r="D14" s="74"/>
      <c r="E14" s="75"/>
      <c r="F14" s="75"/>
      <c r="G14" s="57"/>
      <c r="H14" s="58"/>
      <c r="I14" s="59"/>
      <c r="J14" s="60"/>
      <c r="K14" s="61">
        <f>IF(SUM($D14:$H14)=0,0,IF(COUNTIF($D14:$H14,"&gt;0")-COUNTIF($D14:$H14,"&lt;0")&gt;0,1,0))</f>
        <v>0</v>
      </c>
      <c r="L14" s="61">
        <f>IF(SUM($D14:$H14)=0,0,IF(COUNTIF($D14:$H14,"&gt;0")-COUNTIF($D14:$H14,"&lt;0")&lt;0,1,0))</f>
        <v>0</v>
      </c>
      <c r="N14" s="82"/>
      <c r="O14" s="82"/>
      <c r="P14" s="82"/>
      <c r="Q14" s="82"/>
      <c r="R14" s="81">
        <f>COUNTIF($D14:$H14,"&gt;0")</f>
        <v>0</v>
      </c>
      <c r="S14" s="81">
        <f>COUNTIF($D14:$H14,"&lt;0")</f>
        <v>0</v>
      </c>
      <c r="T14" s="81">
        <f>+S14</f>
        <v>0</v>
      </c>
      <c r="U14" s="81">
        <f>+R14</f>
        <v>0</v>
      </c>
      <c r="W14" s="82"/>
      <c r="X14" s="82"/>
      <c r="Y14" s="82"/>
      <c r="Z14" s="82"/>
      <c r="AA14" s="81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0</v>
      </c>
      <c r="AB14" s="81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0</v>
      </c>
      <c r="AC14" s="81">
        <f>+AB14</f>
        <v>0</v>
      </c>
      <c r="AD14" s="81">
        <f>+AA14</f>
        <v>0</v>
      </c>
    </row>
    <row r="15" spans="1:30" ht="15.75" thickBot="1">
      <c r="A15" s="46"/>
      <c r="B15" s="43"/>
      <c r="C15" s="44"/>
      <c r="D15" s="44"/>
      <c r="E15" s="44"/>
      <c r="F15" s="44"/>
      <c r="G15" s="62"/>
      <c r="H15" s="63" t="s">
        <v>42</v>
      </c>
      <c r="I15" s="64">
        <f>SUM(I9:I14)</f>
        <v>2</v>
      </c>
      <c r="J15" s="64">
        <f>SUM(J9:J14)</f>
        <v>0</v>
      </c>
      <c r="K15" s="64">
        <f>SUM(K9:K14)</f>
        <v>1</v>
      </c>
      <c r="L15" s="64">
        <f>SUM(L9:L14)</f>
        <v>0</v>
      </c>
      <c r="N15" s="81">
        <f aca="true" t="shared" si="0" ref="N15:U15">SUM(N9:N14)</f>
        <v>6</v>
      </c>
      <c r="O15" s="81">
        <f t="shared" si="0"/>
        <v>0</v>
      </c>
      <c r="P15" s="81">
        <f t="shared" si="0"/>
        <v>0</v>
      </c>
      <c r="Q15" s="81">
        <f t="shared" si="0"/>
        <v>6</v>
      </c>
      <c r="R15" s="81">
        <f t="shared" si="0"/>
        <v>3</v>
      </c>
      <c r="S15" s="81">
        <f t="shared" si="0"/>
        <v>3</v>
      </c>
      <c r="T15" s="81">
        <f t="shared" si="0"/>
        <v>0</v>
      </c>
      <c r="U15" s="81">
        <f t="shared" si="0"/>
        <v>0</v>
      </c>
      <c r="W15" s="81">
        <f aca="true" t="shared" si="1" ref="W15:AD15">SUM(W9:W14)</f>
        <v>66</v>
      </c>
      <c r="X15" s="81">
        <f t="shared" si="1"/>
        <v>24</v>
      </c>
      <c r="Y15" s="81">
        <f t="shared" si="1"/>
        <v>27</v>
      </c>
      <c r="Z15" s="81">
        <f t="shared" si="1"/>
        <v>66</v>
      </c>
      <c r="AA15" s="81">
        <f t="shared" si="1"/>
        <v>49</v>
      </c>
      <c r="AB15" s="81">
        <f t="shared" si="1"/>
        <v>52</v>
      </c>
      <c r="AC15" s="81">
        <f t="shared" si="1"/>
        <v>0</v>
      </c>
      <c r="AD15" s="81">
        <f t="shared" si="1"/>
        <v>0</v>
      </c>
    </row>
    <row r="16" spans="1:30" ht="15">
      <c r="A16" s="46"/>
      <c r="B16" s="43"/>
      <c r="C16" s="44"/>
      <c r="D16" s="44"/>
      <c r="E16" s="44"/>
      <c r="F16" s="44"/>
      <c r="G16" s="44"/>
      <c r="H16" s="62" t="s">
        <v>31</v>
      </c>
      <c r="I16" s="65">
        <v>1</v>
      </c>
      <c r="J16" s="65">
        <v>3</v>
      </c>
      <c r="K16" s="65">
        <v>2</v>
      </c>
      <c r="L16" s="65">
        <v>4</v>
      </c>
      <c r="N16" s="112">
        <f>_xlfn.IFERROR(N15/(N15+O15),0)</f>
        <v>1</v>
      </c>
      <c r="O16" s="112"/>
      <c r="P16" s="112">
        <f>_xlfn.IFERROR(P15/(P15+Q15),0)</f>
        <v>0</v>
      </c>
      <c r="Q16" s="112"/>
      <c r="R16" s="112">
        <f>_xlfn.IFERROR(R15/(R15+S15),0)</f>
        <v>0.5</v>
      </c>
      <c r="S16" s="112"/>
      <c r="T16" s="112">
        <f>_xlfn.IFERROR(T15/(T15+U15),0)</f>
        <v>0</v>
      </c>
      <c r="U16" s="112"/>
      <c r="W16" s="112">
        <f>_xlfn.IFERROR(W15/(W15+X15),0)</f>
        <v>0.7333333333333333</v>
      </c>
      <c r="X16" s="112"/>
      <c r="Y16" s="112">
        <f>_xlfn.IFERROR(Y15/(Y15+Z15),0)</f>
        <v>0.2903225806451613</v>
      </c>
      <c r="Z16" s="112"/>
      <c r="AA16" s="112">
        <f>_xlfn.IFERROR(AA15/(AA15+AB15),0)</f>
        <v>0.48514851485148514</v>
      </c>
      <c r="AB16" s="112"/>
      <c r="AC16" s="112">
        <f>_xlfn.IFERROR(AC15/(AC15+AD15),0)</f>
        <v>0</v>
      </c>
      <c r="AD16" s="112"/>
    </row>
    <row r="17" spans="9:30" ht="15.75" thickBot="1">
      <c r="I17" s="78">
        <f>COUNTIF($D$11:$H$11,"&gt;0")+COUNTIF($D$13:$H$13,"&gt;0")+COUNTIF($D$9:$H$9,"&gt;0")-(COUNTIF($D$11:$H$11,"&lt;0")+COUNTIF($D$13:$H$13,"&lt;0")+COUNTIF($D$9:$H$9,"&lt;0"))</f>
        <v>6</v>
      </c>
      <c r="L17" s="78">
        <f>COUNTIF($D$11:$H$11,"&gt;0")+COUNTIF($D$13:$H$13,"&gt;0")+COUNTIF($D$9:$H$9,"&gt;0")-(COUNTIF($D$11:$H$11,"&lt;0")+COUNTIF($D$13:$H$13,"&lt;0")+COUNTIF($D$9:$H$9,"&lt;0"))</f>
        <v>6</v>
      </c>
      <c r="N17" s="80"/>
      <c r="O17" s="80"/>
      <c r="P17" s="80"/>
      <c r="Q17" s="80"/>
      <c r="R17" s="80"/>
      <c r="S17" s="80"/>
      <c r="T17" s="80"/>
      <c r="U17" s="80"/>
      <c r="W17" s="80"/>
      <c r="X17" s="80"/>
      <c r="Y17" s="80"/>
      <c r="Z17" s="80"/>
      <c r="AA17" s="80"/>
      <c r="AB17" s="80"/>
      <c r="AC17" s="80"/>
      <c r="AD17" s="80"/>
    </row>
    <row r="18" spans="1:30" ht="18" thickBot="1">
      <c r="A18" s="40" t="s">
        <v>29</v>
      </c>
      <c r="B18" s="41" t="s">
        <v>43</v>
      </c>
      <c r="H18" s="4"/>
      <c r="I18" s="16"/>
      <c r="J18" s="17"/>
      <c r="K18" s="17"/>
      <c r="L18" s="18"/>
      <c r="N18" s="80"/>
      <c r="O18" s="80"/>
      <c r="P18" s="80"/>
      <c r="Q18" s="80"/>
      <c r="R18" s="80"/>
      <c r="S18" s="80"/>
      <c r="T18" s="80"/>
      <c r="U18" s="80"/>
      <c r="W18" s="80"/>
      <c r="X18" s="80"/>
      <c r="Y18" s="80"/>
      <c r="Z18" s="80"/>
      <c r="AA18" s="80"/>
      <c r="AB18" s="80"/>
      <c r="AC18" s="80"/>
      <c r="AD18" s="80"/>
    </row>
    <row r="19" spans="1:30" ht="18">
      <c r="A19" s="46"/>
      <c r="B19" s="43" t="s">
        <v>0</v>
      </c>
      <c r="C19" s="44"/>
      <c r="D19" s="45" t="s">
        <v>31</v>
      </c>
      <c r="E19" s="44"/>
      <c r="F19" s="104" t="s">
        <v>32</v>
      </c>
      <c r="G19" s="104"/>
      <c r="H19" s="105"/>
      <c r="I19" s="20"/>
      <c r="J19" s="21"/>
      <c r="K19" s="21"/>
      <c r="L19" s="22"/>
      <c r="N19" s="80"/>
      <c r="O19" s="80"/>
      <c r="P19" s="80"/>
      <c r="Q19" s="80"/>
      <c r="R19" s="80"/>
      <c r="S19" s="80"/>
      <c r="T19" s="80"/>
      <c r="U19" s="80"/>
      <c r="W19" s="80"/>
      <c r="X19" s="80"/>
      <c r="Y19" s="80"/>
      <c r="Z19" s="80"/>
      <c r="AA19" s="80"/>
      <c r="AB19" s="80"/>
      <c r="AC19" s="80"/>
      <c r="AD19" s="80"/>
    </row>
    <row r="20" spans="1:30" ht="18" thickBot="1">
      <c r="A20" s="42">
        <v>1</v>
      </c>
      <c r="B20" s="106" t="str">
        <f>Tableau!F7</f>
        <v>AVILA Sebastien</v>
      </c>
      <c r="C20" s="107"/>
      <c r="D20" s="3"/>
      <c r="H20" s="4"/>
      <c r="I20" s="23"/>
      <c r="J20" s="24"/>
      <c r="K20" s="24"/>
      <c r="L20" s="25"/>
      <c r="N20" s="80"/>
      <c r="O20" s="80"/>
      <c r="P20" s="80"/>
      <c r="Q20" s="80"/>
      <c r="R20" s="80"/>
      <c r="S20" s="80"/>
      <c r="T20" s="80"/>
      <c r="U20" s="80"/>
      <c r="W20" s="80"/>
      <c r="X20" s="80"/>
      <c r="Y20" s="80"/>
      <c r="Z20" s="80"/>
      <c r="AA20" s="80"/>
      <c r="AB20" s="80"/>
      <c r="AC20" s="80"/>
      <c r="AD20" s="80"/>
    </row>
    <row r="21" spans="1:30" ht="18">
      <c r="A21" s="42">
        <v>2</v>
      </c>
      <c r="B21" s="106" t="str">
        <f>Tableau!F8</f>
        <v>CALMELS Frédéric</v>
      </c>
      <c r="C21" s="107"/>
      <c r="D21" s="3"/>
      <c r="H21" s="4"/>
      <c r="I21" s="4"/>
      <c r="J21" s="4"/>
      <c r="K21" s="4"/>
      <c r="L21" s="4"/>
      <c r="N21" s="80"/>
      <c r="O21" s="80"/>
      <c r="P21" s="80"/>
      <c r="Q21" s="80"/>
      <c r="R21" s="80"/>
      <c r="S21" s="80"/>
      <c r="T21" s="80"/>
      <c r="U21" s="80"/>
      <c r="W21" s="80"/>
      <c r="X21" s="80"/>
      <c r="Y21" s="80"/>
      <c r="Z21" s="80"/>
      <c r="AA21" s="80"/>
      <c r="AB21" s="80"/>
      <c r="AC21" s="80"/>
      <c r="AD21" s="80"/>
    </row>
    <row r="22" spans="1:30" ht="18">
      <c r="A22" s="42">
        <v>3</v>
      </c>
      <c r="B22" s="106" t="str">
        <f>Tableau!F9</f>
        <v>LEITE LOPES Nolan</v>
      </c>
      <c r="C22" s="107"/>
      <c r="D22" s="3"/>
      <c r="H22" s="4"/>
      <c r="I22" s="4"/>
      <c r="J22" s="4"/>
      <c r="K22" s="4"/>
      <c r="L22" s="4"/>
      <c r="N22" s="80"/>
      <c r="O22" s="80"/>
      <c r="P22" s="80"/>
      <c r="Q22" s="80"/>
      <c r="R22" s="80"/>
      <c r="S22" s="80"/>
      <c r="T22" s="80"/>
      <c r="U22" s="80"/>
      <c r="W22" s="80"/>
      <c r="X22" s="80"/>
      <c r="Y22" s="80"/>
      <c r="Z22" s="80"/>
      <c r="AA22" s="80"/>
      <c r="AB22" s="80"/>
      <c r="AC22" s="80"/>
      <c r="AD22" s="80"/>
    </row>
    <row r="23" spans="1:30" ht="18">
      <c r="A23" s="42">
        <v>4</v>
      </c>
      <c r="B23" s="106" t="str">
        <f>Tableau!F10</f>
        <v>PHANDANOUVONG Clément</v>
      </c>
      <c r="C23" s="107"/>
      <c r="D23" s="3"/>
      <c r="H23" s="4"/>
      <c r="I23" s="4"/>
      <c r="J23" s="4"/>
      <c r="K23" s="4"/>
      <c r="L23" s="4"/>
      <c r="N23" s="79" t="s">
        <v>80</v>
      </c>
      <c r="O23" s="80"/>
      <c r="P23" s="80"/>
      <c r="Q23" s="80"/>
      <c r="R23" s="80"/>
      <c r="S23" s="80"/>
      <c r="T23" s="80"/>
      <c r="U23" s="80"/>
      <c r="W23" s="79" t="s">
        <v>81</v>
      </c>
      <c r="X23" s="80"/>
      <c r="Y23" s="80"/>
      <c r="Z23" s="80"/>
      <c r="AA23" s="80"/>
      <c r="AB23" s="80"/>
      <c r="AC23" s="80"/>
      <c r="AD23" s="80"/>
    </row>
    <row r="24" spans="1:30" ht="15.75" thickBot="1">
      <c r="A24" s="26"/>
      <c r="B24" s="27"/>
      <c r="C24" s="28"/>
      <c r="H24" s="4"/>
      <c r="I24" s="4"/>
      <c r="J24" s="4"/>
      <c r="K24" s="4"/>
      <c r="L24" s="71" t="s">
        <v>33</v>
      </c>
      <c r="N24" s="111">
        <v>1</v>
      </c>
      <c r="O24" s="111"/>
      <c r="P24" s="111">
        <v>2</v>
      </c>
      <c r="Q24" s="111"/>
      <c r="R24" s="111">
        <v>3</v>
      </c>
      <c r="S24" s="111"/>
      <c r="T24" s="111">
        <v>4</v>
      </c>
      <c r="U24" s="111"/>
      <c r="W24" s="111">
        <v>1</v>
      </c>
      <c r="X24" s="111"/>
      <c r="Y24" s="111">
        <v>2</v>
      </c>
      <c r="Z24" s="111"/>
      <c r="AA24" s="111">
        <v>3</v>
      </c>
      <c r="AB24" s="111"/>
      <c r="AC24" s="111">
        <v>4</v>
      </c>
      <c r="AD24" s="111"/>
    </row>
    <row r="25" spans="1:30" ht="15">
      <c r="A25" s="46"/>
      <c r="B25" s="43" t="s">
        <v>34</v>
      </c>
      <c r="C25" s="43" t="s">
        <v>34</v>
      </c>
      <c r="D25" s="108" t="s">
        <v>35</v>
      </c>
      <c r="E25" s="109"/>
      <c r="F25" s="109"/>
      <c r="G25" s="109"/>
      <c r="H25" s="110"/>
      <c r="I25" s="47">
        <v>1</v>
      </c>
      <c r="J25" s="48">
        <v>2</v>
      </c>
      <c r="K25" s="48">
        <v>3</v>
      </c>
      <c r="L25" s="48">
        <v>4</v>
      </c>
      <c r="N25" s="81" t="s">
        <v>25</v>
      </c>
      <c r="O25" s="81" t="s">
        <v>26</v>
      </c>
      <c r="P25" s="81" t="s">
        <v>25</v>
      </c>
      <c r="Q25" s="81" t="s">
        <v>26</v>
      </c>
      <c r="R25" s="81" t="s">
        <v>25</v>
      </c>
      <c r="S25" s="81" t="s">
        <v>26</v>
      </c>
      <c r="T25" s="81" t="s">
        <v>25</v>
      </c>
      <c r="U25" s="81" t="s">
        <v>26</v>
      </c>
      <c r="W25" s="81" t="s">
        <v>25</v>
      </c>
      <c r="X25" s="81" t="s">
        <v>26</v>
      </c>
      <c r="Y25" s="81" t="s">
        <v>25</v>
      </c>
      <c r="Z25" s="81" t="s">
        <v>26</v>
      </c>
      <c r="AA25" s="81" t="s">
        <v>25</v>
      </c>
      <c r="AB25" s="81" t="s">
        <v>26</v>
      </c>
      <c r="AC25" s="81" t="s">
        <v>25</v>
      </c>
      <c r="AD25" s="81" t="s">
        <v>26</v>
      </c>
    </row>
    <row r="26" spans="1:30" ht="15">
      <c r="A26" s="49" t="s">
        <v>36</v>
      </c>
      <c r="B26" s="49" t="str">
        <f>B20</f>
        <v>AVILA Sebastien</v>
      </c>
      <c r="C26" s="50" t="str">
        <f>B23</f>
        <v>PHANDANOUVONG Clément</v>
      </c>
      <c r="D26" s="73">
        <v>5</v>
      </c>
      <c r="E26" s="55">
        <v>5</v>
      </c>
      <c r="F26" s="55">
        <v>5</v>
      </c>
      <c r="G26" s="51"/>
      <c r="H26" s="52"/>
      <c r="I26" s="53">
        <f>IF(SUM($D26:$H26)=0,0,IF(COUNTIF($D26:$H26,"&gt;0")-COUNTIF($D26:$H26,"&lt;0")&gt;0,1,0))</f>
        <v>1</v>
      </c>
      <c r="J26" s="54"/>
      <c r="K26" s="54"/>
      <c r="L26" s="55">
        <f>IF(SUM($D26:$H26)=0,0,IF(COUNTIF($D26:$H26,"&gt;0")-COUNTIF($D26:$H26,"&lt;0")&lt;0,1,0))</f>
        <v>0</v>
      </c>
      <c r="N26" s="81">
        <f>COUNTIF($D26:$H26,"&gt;0")</f>
        <v>3</v>
      </c>
      <c r="O26" s="81">
        <f>COUNTIF($D26:$H26,"&lt;0")</f>
        <v>0</v>
      </c>
      <c r="P26" s="82"/>
      <c r="Q26" s="82"/>
      <c r="R26" s="82"/>
      <c r="S26" s="82"/>
      <c r="T26" s="81">
        <f>O26</f>
        <v>0</v>
      </c>
      <c r="U26" s="81">
        <f>N26</f>
        <v>3</v>
      </c>
      <c r="W26" s="81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33</v>
      </c>
      <c r="X26" s="81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15</v>
      </c>
      <c r="Y26" s="82"/>
      <c r="Z26" s="82"/>
      <c r="AA26" s="82"/>
      <c r="AB26" s="82"/>
      <c r="AC26" s="81">
        <f>X26</f>
        <v>15</v>
      </c>
      <c r="AD26" s="81">
        <f>W26</f>
        <v>33</v>
      </c>
    </row>
    <row r="27" spans="1:30" ht="15">
      <c r="A27" s="49" t="s">
        <v>37</v>
      </c>
      <c r="B27" s="49" t="str">
        <f>B21</f>
        <v>CALMELS Frédéric</v>
      </c>
      <c r="C27" s="50" t="str">
        <f>B22</f>
        <v>LEITE LOPES Nolan</v>
      </c>
      <c r="D27" s="73">
        <v>5</v>
      </c>
      <c r="E27" s="55">
        <v>5</v>
      </c>
      <c r="F27" s="55">
        <v>5</v>
      </c>
      <c r="G27" s="51"/>
      <c r="H27" s="52"/>
      <c r="I27" s="56"/>
      <c r="J27" s="55">
        <f>IF(SUM($D27:$H27)=0,0,IF(COUNTIF($D27:$H27,"&gt;0")-COUNTIF($D27:$H27,"&lt;0")&gt;0,1,0))</f>
        <v>1</v>
      </c>
      <c r="K27" s="55">
        <f>IF(SUM($D27:$H27)=0,0,IF(COUNTIF($D27:$H27,"&gt;0")-COUNTIF($D27:$H27,"&lt;0")&lt;0,1,0))</f>
        <v>0</v>
      </c>
      <c r="L27" s="54"/>
      <c r="N27" s="82"/>
      <c r="O27" s="82"/>
      <c r="P27" s="81">
        <f>COUNTIF($D27:$H27,"&gt;0")</f>
        <v>3</v>
      </c>
      <c r="Q27" s="81">
        <f>COUNTIF($D27:$H27,"&lt;0")</f>
        <v>0</v>
      </c>
      <c r="R27" s="81">
        <f>+Q27</f>
        <v>0</v>
      </c>
      <c r="S27" s="81">
        <f>+P27</f>
        <v>3</v>
      </c>
      <c r="T27" s="82"/>
      <c r="U27" s="82"/>
      <c r="W27" s="82"/>
      <c r="X27" s="82"/>
      <c r="Y27" s="81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33</v>
      </c>
      <c r="Z27" s="81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15</v>
      </c>
      <c r="AA27" s="81">
        <f>+Z27</f>
        <v>15</v>
      </c>
      <c r="AB27" s="81">
        <f>+Y27</f>
        <v>33</v>
      </c>
      <c r="AC27" s="82"/>
      <c r="AD27" s="82"/>
    </row>
    <row r="28" spans="1:30" ht="15">
      <c r="A28" s="49" t="s">
        <v>38</v>
      </c>
      <c r="B28" s="49" t="str">
        <f>B20</f>
        <v>AVILA Sebastien</v>
      </c>
      <c r="C28" s="50" t="str">
        <f>B22</f>
        <v>LEITE LOPES Nolan</v>
      </c>
      <c r="D28" s="73">
        <v>5</v>
      </c>
      <c r="E28" s="55">
        <v>5</v>
      </c>
      <c r="F28" s="55">
        <v>-5</v>
      </c>
      <c r="G28" s="51">
        <v>5</v>
      </c>
      <c r="H28" s="52"/>
      <c r="I28" s="53">
        <f>IF(SUM($D28:$H28)=0,0,IF(COUNTIF($D28:$H28,"&gt;0")-COUNTIF($D28:$H28,"&lt;0")&gt;0,1,0))</f>
        <v>1</v>
      </c>
      <c r="J28" s="54"/>
      <c r="K28" s="55">
        <f>IF(SUM($D28:$H28)=0,0,IF(COUNTIF($D28:$H28,"&gt;0")-COUNTIF($D28:$H28,"&lt;0")&lt;0,1,0))</f>
        <v>0</v>
      </c>
      <c r="L28" s="54"/>
      <c r="N28" s="81">
        <f>COUNTIF($D28:$H28,"&gt;0")</f>
        <v>3</v>
      </c>
      <c r="O28" s="81">
        <f>COUNTIF($D28:$H28,"&lt;0")</f>
        <v>1</v>
      </c>
      <c r="P28" s="82"/>
      <c r="Q28" s="82"/>
      <c r="R28" s="81">
        <f>+O28</f>
        <v>1</v>
      </c>
      <c r="S28" s="81">
        <f>+N28</f>
        <v>3</v>
      </c>
      <c r="T28" s="82"/>
      <c r="U28" s="82"/>
      <c r="W28" s="81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38</v>
      </c>
      <c r="X28" s="81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26</v>
      </c>
      <c r="Y28" s="82"/>
      <c r="Z28" s="82"/>
      <c r="AA28" s="81">
        <f>+X28</f>
        <v>26</v>
      </c>
      <c r="AB28" s="81">
        <f>+W28</f>
        <v>38</v>
      </c>
      <c r="AC28" s="82"/>
      <c r="AD28" s="82"/>
    </row>
    <row r="29" spans="1:30" ht="15">
      <c r="A29" s="49" t="s">
        <v>39</v>
      </c>
      <c r="B29" s="49" t="str">
        <f>B21</f>
        <v>CALMELS Frédéric</v>
      </c>
      <c r="C29" s="50" t="str">
        <f>B23</f>
        <v>PHANDANOUVONG Clément</v>
      </c>
      <c r="D29" s="73">
        <v>5</v>
      </c>
      <c r="E29" s="55">
        <v>5</v>
      </c>
      <c r="F29" s="55">
        <v>5</v>
      </c>
      <c r="G29" s="51"/>
      <c r="H29" s="52"/>
      <c r="I29" s="56"/>
      <c r="J29" s="55">
        <f>IF(SUM($D29:$H29)=0,0,IF(COUNTIF($D29:$H29,"&gt;0")-COUNTIF($D29:$H29,"&lt;0")&gt;0,1,0))</f>
        <v>1</v>
      </c>
      <c r="K29" s="54"/>
      <c r="L29" s="55">
        <f>IF(SUM($D29:$H29)=0,0,IF(COUNTIF($D29:$H29,"&gt;0")-COUNTIF($D29:$H29,"&lt;0")&lt;0,1,0))</f>
        <v>0</v>
      </c>
      <c r="N29" s="82"/>
      <c r="O29" s="82"/>
      <c r="P29" s="81">
        <f>COUNTIF($D29:$H29,"&gt;0")</f>
        <v>3</v>
      </c>
      <c r="Q29" s="81">
        <f>COUNTIF($D29:$H29,"&lt;0")</f>
        <v>0</v>
      </c>
      <c r="R29" s="82"/>
      <c r="S29" s="82"/>
      <c r="T29" s="81">
        <f>+Q29</f>
        <v>0</v>
      </c>
      <c r="U29" s="81">
        <f>+P29</f>
        <v>3</v>
      </c>
      <c r="W29" s="82"/>
      <c r="X29" s="82"/>
      <c r="Y29" s="81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33</v>
      </c>
      <c r="Z29" s="81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15</v>
      </c>
      <c r="AA29" s="82"/>
      <c r="AB29" s="82"/>
      <c r="AC29" s="81">
        <f>+Z29</f>
        <v>15</v>
      </c>
      <c r="AD29" s="81">
        <f>+Y29</f>
        <v>33</v>
      </c>
    </row>
    <row r="30" spans="1:30" ht="15">
      <c r="A30" s="49" t="s">
        <v>40</v>
      </c>
      <c r="B30" s="49" t="str">
        <f>B20</f>
        <v>AVILA Sebastien</v>
      </c>
      <c r="C30" s="50" t="str">
        <f>B21</f>
        <v>CALMELS Frédéric</v>
      </c>
      <c r="D30" s="73">
        <v>5</v>
      </c>
      <c r="E30" s="55">
        <v>5</v>
      </c>
      <c r="F30" s="55">
        <v>5</v>
      </c>
      <c r="G30" s="51"/>
      <c r="H30" s="52"/>
      <c r="I30" s="53">
        <f>IF(SUM($D30:$H30)=0,0,IF(COUNTIF($D30:$H30,"&gt;0")-COUNTIF($D30:$H30,"&lt;0")&gt;0,1,0))</f>
        <v>1</v>
      </c>
      <c r="J30" s="55">
        <f>IF(SUM($D30:$H30)=0,0,IF(COUNTIF($D30:$H30,"&gt;0")-COUNTIF($D30:$H30,"&lt;0")&lt;0,1,0))</f>
        <v>0</v>
      </c>
      <c r="K30" s="54"/>
      <c r="L30" s="54"/>
      <c r="N30" s="81">
        <f>COUNTIF($D30:$H30,"&gt;0")</f>
        <v>3</v>
      </c>
      <c r="O30" s="81">
        <f>COUNTIF($D30:$H30,"&lt;0")</f>
        <v>0</v>
      </c>
      <c r="P30" s="81">
        <f>+O30</f>
        <v>0</v>
      </c>
      <c r="Q30" s="81">
        <f>+N30</f>
        <v>3</v>
      </c>
      <c r="R30" s="82"/>
      <c r="S30" s="82"/>
      <c r="T30" s="82"/>
      <c r="U30" s="82"/>
      <c r="W30" s="81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33</v>
      </c>
      <c r="X30" s="81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15</v>
      </c>
      <c r="Y30" s="81">
        <f>+X30</f>
        <v>15</v>
      </c>
      <c r="Z30" s="81">
        <f>+W30</f>
        <v>33</v>
      </c>
      <c r="AA30" s="82"/>
      <c r="AB30" s="82"/>
      <c r="AC30" s="82"/>
      <c r="AD30" s="82"/>
    </row>
    <row r="31" spans="1:30" ht="15.75" thickBot="1">
      <c r="A31" s="49" t="s">
        <v>41</v>
      </c>
      <c r="B31" s="49" t="str">
        <f>B22</f>
        <v>LEITE LOPES Nolan</v>
      </c>
      <c r="C31" s="50" t="str">
        <f>B23</f>
        <v>PHANDANOUVONG Clément</v>
      </c>
      <c r="D31" s="74">
        <v>-5</v>
      </c>
      <c r="E31" s="75">
        <v>-5</v>
      </c>
      <c r="F31" s="75">
        <v>5</v>
      </c>
      <c r="G31" s="57">
        <v>-5</v>
      </c>
      <c r="H31" s="58"/>
      <c r="I31" s="59"/>
      <c r="J31" s="60"/>
      <c r="K31" s="61">
        <f>IF(SUM($D31:$H31)=0,0,IF(COUNTIF($D31:$H31,"&gt;0")-COUNTIF($D31:$H31,"&lt;0")&gt;0,1,0))</f>
        <v>0</v>
      </c>
      <c r="L31" s="61">
        <f>IF(SUM($D31:$H31)=0,0,IF(COUNTIF($D31:$H31,"&gt;0")-COUNTIF($D31:$H31,"&lt;0")&lt;0,1,0))</f>
        <v>1</v>
      </c>
      <c r="N31" s="82"/>
      <c r="O31" s="82"/>
      <c r="P31" s="82"/>
      <c r="Q31" s="82"/>
      <c r="R31" s="81">
        <f>COUNTIF($D31:$H31,"&gt;0")</f>
        <v>1</v>
      </c>
      <c r="S31" s="81">
        <f>COUNTIF($D31:$H31,"&lt;0")</f>
        <v>3</v>
      </c>
      <c r="T31" s="81">
        <f>+S31</f>
        <v>3</v>
      </c>
      <c r="U31" s="81">
        <f>+R31</f>
        <v>1</v>
      </c>
      <c r="W31" s="82"/>
      <c r="X31" s="82"/>
      <c r="Y31" s="82"/>
      <c r="Z31" s="82"/>
      <c r="AA31" s="81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26</v>
      </c>
      <c r="AB31" s="81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38</v>
      </c>
      <c r="AC31" s="81">
        <f>+AB31</f>
        <v>38</v>
      </c>
      <c r="AD31" s="81">
        <f>+AA31</f>
        <v>26</v>
      </c>
    </row>
    <row r="32" spans="1:30" ht="15.75" thickBot="1">
      <c r="A32" s="46"/>
      <c r="B32" s="43"/>
      <c r="C32" s="44"/>
      <c r="D32" s="44"/>
      <c r="E32" s="44"/>
      <c r="F32" s="44"/>
      <c r="G32" s="62"/>
      <c r="H32" s="63" t="s">
        <v>42</v>
      </c>
      <c r="I32" s="64">
        <f>SUM(I26:I31)</f>
        <v>3</v>
      </c>
      <c r="J32" s="64">
        <f>SUM(J26:J31)</f>
        <v>2</v>
      </c>
      <c r="K32" s="64">
        <f>SUM(K26:K31)</f>
        <v>0</v>
      </c>
      <c r="L32" s="64">
        <f>SUM(L26:L31)</f>
        <v>1</v>
      </c>
      <c r="N32" s="81">
        <f aca="true" t="shared" si="2" ref="N32:U32">SUM(N26:N31)</f>
        <v>9</v>
      </c>
      <c r="O32" s="81">
        <f t="shared" si="2"/>
        <v>1</v>
      </c>
      <c r="P32" s="81">
        <f t="shared" si="2"/>
        <v>6</v>
      </c>
      <c r="Q32" s="81">
        <f t="shared" si="2"/>
        <v>3</v>
      </c>
      <c r="R32" s="81">
        <f t="shared" si="2"/>
        <v>2</v>
      </c>
      <c r="S32" s="81">
        <f t="shared" si="2"/>
        <v>9</v>
      </c>
      <c r="T32" s="81">
        <f t="shared" si="2"/>
        <v>3</v>
      </c>
      <c r="U32" s="81">
        <f t="shared" si="2"/>
        <v>7</v>
      </c>
      <c r="W32" s="81">
        <f aca="true" t="shared" si="3" ref="W32:AD32">SUM(W26:W31)</f>
        <v>104</v>
      </c>
      <c r="X32" s="81">
        <f t="shared" si="3"/>
        <v>56</v>
      </c>
      <c r="Y32" s="81">
        <f t="shared" si="3"/>
        <v>81</v>
      </c>
      <c r="Z32" s="81">
        <f t="shared" si="3"/>
        <v>63</v>
      </c>
      <c r="AA32" s="81">
        <f t="shared" si="3"/>
        <v>67</v>
      </c>
      <c r="AB32" s="81">
        <f t="shared" si="3"/>
        <v>109</v>
      </c>
      <c r="AC32" s="81">
        <f t="shared" si="3"/>
        <v>68</v>
      </c>
      <c r="AD32" s="81">
        <f t="shared" si="3"/>
        <v>92</v>
      </c>
    </row>
    <row r="33" spans="1:30" ht="15">
      <c r="A33" s="46"/>
      <c r="B33" s="43"/>
      <c r="C33" s="44"/>
      <c r="D33" s="44"/>
      <c r="E33" s="44"/>
      <c r="F33" s="44"/>
      <c r="G33" s="44"/>
      <c r="H33" s="62" t="s">
        <v>31</v>
      </c>
      <c r="I33" s="65">
        <f>IF(SUM($D31:$H31)=0,"",RANK(I32,$I32:$L32))</f>
        <v>1</v>
      </c>
      <c r="J33" s="65">
        <f>IF(SUM($D31:$H31)=0,"",RANK(J32,$I32:$L32))</f>
        <v>2</v>
      </c>
      <c r="K33" s="65">
        <f>IF(SUM($D31:$H31)=0,"",RANK(K32,$I32:$L32))</f>
        <v>4</v>
      </c>
      <c r="L33" s="65">
        <f>IF(SUM($D31:$H31)=0,"",RANK(L32,$I32:$L32))</f>
        <v>3</v>
      </c>
      <c r="N33" s="112">
        <f>_xlfn.IFERROR(N32/(N32+O32),0)</f>
        <v>0.9</v>
      </c>
      <c r="O33" s="112"/>
      <c r="P33" s="112">
        <f>_xlfn.IFERROR(P32/(P32+Q32),0)</f>
        <v>0.6666666666666666</v>
      </c>
      <c r="Q33" s="112"/>
      <c r="R33" s="112">
        <f>_xlfn.IFERROR(R32/(R32+S32),0)</f>
        <v>0.18181818181818182</v>
      </c>
      <c r="S33" s="112"/>
      <c r="T33" s="112">
        <f>_xlfn.IFERROR(T32/(T32+U32),0)</f>
        <v>0.3</v>
      </c>
      <c r="U33" s="112"/>
      <c r="W33" s="112">
        <f>_xlfn.IFERROR(W32/(W32+X32),0)</f>
        <v>0.65</v>
      </c>
      <c r="X33" s="112"/>
      <c r="Y33" s="112">
        <f>_xlfn.IFERROR(Y32/(Y32+Z32),0)</f>
        <v>0.5625</v>
      </c>
      <c r="Z33" s="112"/>
      <c r="AA33" s="112">
        <f>_xlfn.IFERROR(AA32/(AA32+AB32),0)</f>
        <v>0.3806818181818182</v>
      </c>
      <c r="AB33" s="112"/>
      <c r="AC33" s="112">
        <f>_xlfn.IFERROR(AC32/(AC32+AD32),0)</f>
        <v>0.425</v>
      </c>
      <c r="AD33" s="112"/>
    </row>
    <row r="34" spans="1:12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44">
    <mergeCell ref="W24:X24"/>
    <mergeCell ref="Y24:Z24"/>
    <mergeCell ref="AA24:AB24"/>
    <mergeCell ref="AC24:AD24"/>
    <mergeCell ref="W33:X33"/>
    <mergeCell ref="Y33:Z33"/>
    <mergeCell ref="AA33:AB33"/>
    <mergeCell ref="AC33:AD33"/>
    <mergeCell ref="W7:X7"/>
    <mergeCell ref="Y7:Z7"/>
    <mergeCell ref="AA7:AB7"/>
    <mergeCell ref="AC7:AD7"/>
    <mergeCell ref="W16:X16"/>
    <mergeCell ref="Y16:Z16"/>
    <mergeCell ref="AA16:AB16"/>
    <mergeCell ref="AC16:AD16"/>
    <mergeCell ref="N24:O24"/>
    <mergeCell ref="P24:Q24"/>
    <mergeCell ref="R24:S24"/>
    <mergeCell ref="T24:U24"/>
    <mergeCell ref="N33:O33"/>
    <mergeCell ref="P33:Q33"/>
    <mergeCell ref="R33:S33"/>
    <mergeCell ref="T33:U33"/>
    <mergeCell ref="N7:O7"/>
    <mergeCell ref="P7:Q7"/>
    <mergeCell ref="R7:S7"/>
    <mergeCell ref="T7:U7"/>
    <mergeCell ref="N16:O16"/>
    <mergeCell ref="P16:Q16"/>
    <mergeCell ref="R16:S16"/>
    <mergeCell ref="T16:U16"/>
    <mergeCell ref="F2:H2"/>
    <mergeCell ref="B3:C3"/>
    <mergeCell ref="B4:C4"/>
    <mergeCell ref="B5:C5"/>
    <mergeCell ref="B6:C6"/>
    <mergeCell ref="D8:H8"/>
    <mergeCell ref="F19:H19"/>
    <mergeCell ref="B20:C20"/>
    <mergeCell ref="B21:C21"/>
    <mergeCell ref="B22:C22"/>
    <mergeCell ref="B23:C23"/>
    <mergeCell ref="D25:H25"/>
  </mergeCells>
  <printOptions horizontalCentered="1" verticalCentered="1"/>
  <pageMargins left="0.59" right="0.59" top="0.984251968503937" bottom="0.98" header="0.5" footer="0.5"/>
  <pageSetup fitToHeight="1" fitToWidth="1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D35"/>
  <sheetViews>
    <sheetView zoomScalePageLayoutView="0" workbookViewId="0" topLeftCell="A7">
      <selection activeCell="F14" sqref="F14"/>
    </sheetView>
  </sheetViews>
  <sheetFormatPr defaultColWidth="11.00390625" defaultRowHeight="15.75"/>
  <cols>
    <col min="1" max="1" width="9.50390625" style="0" bestFit="1" customWidth="1"/>
    <col min="2" max="3" width="13.753906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30" width="2.375" style="0" bestFit="1" customWidth="1"/>
  </cols>
  <sheetData>
    <row r="1" spans="1:12" ht="18" thickBot="1">
      <c r="A1" s="40" t="s">
        <v>29</v>
      </c>
      <c r="B1" s="41" t="s">
        <v>44</v>
      </c>
      <c r="H1" s="4"/>
      <c r="I1" s="16"/>
      <c r="J1" s="17"/>
      <c r="K1" s="17"/>
      <c r="L1" s="18"/>
    </row>
    <row r="2" spans="1:12" ht="18">
      <c r="A2" s="19"/>
      <c r="B2" s="43" t="s">
        <v>0</v>
      </c>
      <c r="C2" s="44"/>
      <c r="D2" s="45" t="s">
        <v>31</v>
      </c>
      <c r="F2" s="104" t="s">
        <v>32</v>
      </c>
      <c r="G2" s="104"/>
      <c r="H2" s="105"/>
      <c r="I2" s="20"/>
      <c r="J2" s="21"/>
      <c r="K2" s="21"/>
      <c r="L2" s="22"/>
    </row>
    <row r="3" spans="1:12" ht="18" thickBot="1">
      <c r="A3" s="42">
        <v>1</v>
      </c>
      <c r="B3" s="106" t="str">
        <f>Tableau!F12</f>
        <v>RIBOT Loick</v>
      </c>
      <c r="C3" s="107"/>
      <c r="D3" s="3"/>
      <c r="H3" s="4"/>
      <c r="I3" s="23"/>
      <c r="J3" s="24"/>
      <c r="K3" s="24"/>
      <c r="L3" s="25"/>
    </row>
    <row r="4" spans="1:12" ht="18">
      <c r="A4" s="42">
        <v>2</v>
      </c>
      <c r="B4" s="106" t="str">
        <f>Tableau!F13</f>
        <v>MARMANDE Tom</v>
      </c>
      <c r="C4" s="107"/>
      <c r="D4" s="3"/>
      <c r="H4" s="4"/>
      <c r="I4" s="4"/>
      <c r="J4" s="4"/>
      <c r="K4" s="4"/>
      <c r="L4" s="4"/>
    </row>
    <row r="5" spans="1:12" ht="18">
      <c r="A5" s="42">
        <v>3</v>
      </c>
      <c r="B5" s="106" t="str">
        <f>Tableau!F14</f>
        <v>MIGUEL Romain</v>
      </c>
      <c r="C5" s="107"/>
      <c r="D5" s="3"/>
      <c r="H5" s="4"/>
      <c r="I5" s="4"/>
      <c r="J5" s="4"/>
      <c r="K5" s="4"/>
      <c r="L5" s="4"/>
    </row>
    <row r="6" spans="1:30" ht="18">
      <c r="A6" s="42">
        <v>4</v>
      </c>
      <c r="B6" s="106" t="str">
        <f>Tableau!F15</f>
        <v>GENDREAU Maxime</v>
      </c>
      <c r="C6" s="107"/>
      <c r="D6" s="3"/>
      <c r="H6" s="4"/>
      <c r="I6" s="4"/>
      <c r="J6" s="4"/>
      <c r="K6" s="4"/>
      <c r="L6" s="4"/>
      <c r="N6" s="79" t="s">
        <v>80</v>
      </c>
      <c r="O6" s="80"/>
      <c r="P6" s="80"/>
      <c r="Q6" s="80"/>
      <c r="R6" s="80"/>
      <c r="S6" s="80"/>
      <c r="T6" s="80"/>
      <c r="U6" s="80"/>
      <c r="W6" s="79" t="s">
        <v>81</v>
      </c>
      <c r="X6" s="80"/>
      <c r="Y6" s="80"/>
      <c r="Z6" s="80"/>
      <c r="AA6" s="80"/>
      <c r="AB6" s="80"/>
      <c r="AC6" s="80"/>
      <c r="AD6" s="80"/>
    </row>
    <row r="7" spans="1:30" ht="15.75" thickBot="1">
      <c r="A7" s="26"/>
      <c r="B7" s="27"/>
      <c r="C7" s="28"/>
      <c r="H7" s="4"/>
      <c r="I7" s="4"/>
      <c r="J7" s="4"/>
      <c r="K7" s="4"/>
      <c r="L7" s="62" t="s">
        <v>33</v>
      </c>
      <c r="N7" s="111">
        <v>1</v>
      </c>
      <c r="O7" s="111"/>
      <c r="P7" s="111">
        <v>2</v>
      </c>
      <c r="Q7" s="111"/>
      <c r="R7" s="111">
        <v>3</v>
      </c>
      <c r="S7" s="111"/>
      <c r="T7" s="111">
        <v>4</v>
      </c>
      <c r="U7" s="111"/>
      <c r="W7" s="111">
        <v>1</v>
      </c>
      <c r="X7" s="111"/>
      <c r="Y7" s="111">
        <v>2</v>
      </c>
      <c r="Z7" s="111"/>
      <c r="AA7" s="111">
        <v>3</v>
      </c>
      <c r="AB7" s="111"/>
      <c r="AC7" s="111">
        <v>4</v>
      </c>
      <c r="AD7" s="111"/>
    </row>
    <row r="8" spans="1:30" ht="15">
      <c r="A8" s="46"/>
      <c r="B8" s="43" t="s">
        <v>34</v>
      </c>
      <c r="C8" s="43" t="s">
        <v>34</v>
      </c>
      <c r="D8" s="108" t="s">
        <v>35</v>
      </c>
      <c r="E8" s="109"/>
      <c r="F8" s="109"/>
      <c r="G8" s="109"/>
      <c r="H8" s="110"/>
      <c r="I8" s="47">
        <v>1</v>
      </c>
      <c r="J8" s="48">
        <v>2</v>
      </c>
      <c r="K8" s="48">
        <v>3</v>
      </c>
      <c r="L8" s="48">
        <v>4</v>
      </c>
      <c r="N8" s="81" t="s">
        <v>25</v>
      </c>
      <c r="O8" s="81" t="s">
        <v>26</v>
      </c>
      <c r="P8" s="81" t="s">
        <v>25</v>
      </c>
      <c r="Q8" s="81" t="s">
        <v>26</v>
      </c>
      <c r="R8" s="81" t="s">
        <v>25</v>
      </c>
      <c r="S8" s="81" t="s">
        <v>26</v>
      </c>
      <c r="T8" s="81" t="s">
        <v>25</v>
      </c>
      <c r="U8" s="81" t="s">
        <v>26</v>
      </c>
      <c r="W8" s="81" t="s">
        <v>25</v>
      </c>
      <c r="X8" s="81" t="s">
        <v>26</v>
      </c>
      <c r="Y8" s="81" t="s">
        <v>25</v>
      </c>
      <c r="Z8" s="81" t="s">
        <v>26</v>
      </c>
      <c r="AA8" s="81" t="s">
        <v>25</v>
      </c>
      <c r="AB8" s="81" t="s">
        <v>26</v>
      </c>
      <c r="AC8" s="81" t="s">
        <v>25</v>
      </c>
      <c r="AD8" s="81" t="s">
        <v>26</v>
      </c>
    </row>
    <row r="9" spans="1:30" ht="15">
      <c r="A9" s="49" t="s">
        <v>36</v>
      </c>
      <c r="B9" s="49" t="str">
        <f>B3</f>
        <v>RIBOT Loick</v>
      </c>
      <c r="C9" s="50" t="str">
        <f>B6</f>
        <v>GENDREAU Maxime</v>
      </c>
      <c r="D9" s="73">
        <v>3</v>
      </c>
      <c r="E9" s="55">
        <v>3</v>
      </c>
      <c r="F9" s="55">
        <v>3</v>
      </c>
      <c r="G9" s="51"/>
      <c r="H9" s="52"/>
      <c r="I9" s="53">
        <f>IF(SUM($D9:$H9)=0,0,IF(COUNTIF($D9:$H9,"&gt;0")-COUNTIF($D9:$H9,"&lt;0")&gt;0,1,0))</f>
        <v>1</v>
      </c>
      <c r="J9" s="54"/>
      <c r="K9" s="54"/>
      <c r="L9" s="55">
        <f>IF(SUM($D9:$H9)=0,0,IF(COUNTIF($D9:$H9,"&gt;0")-COUNTIF($D9:$H9,"&lt;0")&lt;0,1,0))</f>
        <v>0</v>
      </c>
      <c r="N9" s="81">
        <f>COUNTIF($D9:$H9,"&gt;0")</f>
        <v>3</v>
      </c>
      <c r="O9" s="81">
        <f>COUNTIF($D9:$H9,"&lt;0")</f>
        <v>0</v>
      </c>
      <c r="P9" s="82"/>
      <c r="Q9" s="82"/>
      <c r="R9" s="82"/>
      <c r="S9" s="82"/>
      <c r="T9" s="81">
        <f>O9</f>
        <v>0</v>
      </c>
      <c r="U9" s="81">
        <f>N9</f>
        <v>3</v>
      </c>
      <c r="W9" s="81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33</v>
      </c>
      <c r="X9" s="81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9</v>
      </c>
      <c r="Y9" s="82"/>
      <c r="Z9" s="82"/>
      <c r="AA9" s="82"/>
      <c r="AB9" s="82"/>
      <c r="AC9" s="81">
        <f>X9</f>
        <v>9</v>
      </c>
      <c r="AD9" s="81">
        <f>W9</f>
        <v>33</v>
      </c>
    </row>
    <row r="10" spans="1:30" ht="15">
      <c r="A10" s="49" t="s">
        <v>37</v>
      </c>
      <c r="B10" s="49" t="str">
        <f>B4</f>
        <v>MARMANDE Tom</v>
      </c>
      <c r="C10" s="50" t="str">
        <f>B5</f>
        <v>MIGUEL Romain</v>
      </c>
      <c r="D10" s="73">
        <v>9</v>
      </c>
      <c r="E10" s="55">
        <v>-9</v>
      </c>
      <c r="F10" s="55">
        <v>6</v>
      </c>
      <c r="G10" s="51">
        <v>6</v>
      </c>
      <c r="H10" s="52"/>
      <c r="I10" s="56"/>
      <c r="J10" s="55">
        <f>IF(SUM($D10:$H10)=0,0,IF(COUNTIF($D10:$H10,"&gt;0")-COUNTIF($D10:$H10,"&lt;0")&gt;0,1,0))</f>
        <v>1</v>
      </c>
      <c r="K10" s="55">
        <f>IF(SUM($D10:$H10)=0,0,IF(COUNTIF($D10:$H10,"&gt;0")-COUNTIF($D10:$H10,"&lt;0")&lt;0,1,0))</f>
        <v>0</v>
      </c>
      <c r="L10" s="54"/>
      <c r="N10" s="82"/>
      <c r="O10" s="82"/>
      <c r="P10" s="81">
        <f>COUNTIF($D10:$H10,"&gt;0")</f>
        <v>3</v>
      </c>
      <c r="Q10" s="81">
        <f>COUNTIF($D10:$H10,"&lt;0")</f>
        <v>1</v>
      </c>
      <c r="R10" s="81">
        <f>+Q10</f>
        <v>1</v>
      </c>
      <c r="S10" s="81">
        <f>+P10</f>
        <v>3</v>
      </c>
      <c r="T10" s="82"/>
      <c r="U10" s="82"/>
      <c r="W10" s="82"/>
      <c r="X10" s="82"/>
      <c r="Y10" s="81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42</v>
      </c>
      <c r="Z10" s="81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32</v>
      </c>
      <c r="AA10" s="81">
        <f>+Z10</f>
        <v>32</v>
      </c>
      <c r="AB10" s="81">
        <f>+Y10</f>
        <v>42</v>
      </c>
      <c r="AC10" s="82"/>
      <c r="AD10" s="82"/>
    </row>
    <row r="11" spans="1:30" ht="15">
      <c r="A11" s="49" t="s">
        <v>38</v>
      </c>
      <c r="B11" s="49" t="str">
        <f>B3</f>
        <v>RIBOT Loick</v>
      </c>
      <c r="C11" s="50" t="str">
        <f>B5</f>
        <v>MIGUEL Romain</v>
      </c>
      <c r="D11" s="73">
        <v>5</v>
      </c>
      <c r="E11" s="55">
        <v>5</v>
      </c>
      <c r="F11" s="55">
        <v>5</v>
      </c>
      <c r="G11" s="51"/>
      <c r="H11" s="52"/>
      <c r="I11" s="53">
        <f>IF(SUM($D11:$H11)=0,0,IF(COUNTIF($D11:$H11,"&gt;0")-COUNTIF($D11:$H11,"&lt;0")&gt;0,1,0))</f>
        <v>1</v>
      </c>
      <c r="J11" s="54"/>
      <c r="K11" s="55">
        <f>IF(SUM($D11:$H11)=0,0,IF(COUNTIF($D11:$H11,"&gt;0")-COUNTIF($D11:$H11,"&lt;0")&lt;0,1,0))</f>
        <v>0</v>
      </c>
      <c r="L11" s="54"/>
      <c r="N11" s="81">
        <f>COUNTIF($D11:$H11,"&gt;0")</f>
        <v>3</v>
      </c>
      <c r="O11" s="81">
        <f>COUNTIF($D11:$H11,"&lt;0")</f>
        <v>0</v>
      </c>
      <c r="P11" s="82"/>
      <c r="Q11" s="82"/>
      <c r="R11" s="81">
        <f>+O11</f>
        <v>0</v>
      </c>
      <c r="S11" s="81">
        <f>+N11</f>
        <v>3</v>
      </c>
      <c r="T11" s="82"/>
      <c r="U11" s="82"/>
      <c r="W11" s="81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33</v>
      </c>
      <c r="X11" s="81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15</v>
      </c>
      <c r="Y11" s="82"/>
      <c r="Z11" s="82"/>
      <c r="AA11" s="81">
        <f>+X11</f>
        <v>15</v>
      </c>
      <c r="AB11" s="81">
        <f>+W11</f>
        <v>33</v>
      </c>
      <c r="AC11" s="82"/>
      <c r="AD11" s="82"/>
    </row>
    <row r="12" spans="1:30" ht="15">
      <c r="A12" s="49" t="s">
        <v>39</v>
      </c>
      <c r="B12" s="49" t="str">
        <f>B4</f>
        <v>MARMANDE Tom</v>
      </c>
      <c r="C12" s="50" t="str">
        <f>B6</f>
        <v>GENDREAU Maxime</v>
      </c>
      <c r="D12" s="73">
        <v>4</v>
      </c>
      <c r="E12" s="55">
        <v>2</v>
      </c>
      <c r="F12" s="55">
        <v>5</v>
      </c>
      <c r="G12" s="51"/>
      <c r="H12" s="52"/>
      <c r="I12" s="56"/>
      <c r="J12" s="55">
        <f>IF(SUM($D12:$H12)=0,0,IF(COUNTIF($D12:$H12,"&gt;0")-COUNTIF($D12:$H12,"&lt;0")&gt;0,1,0))</f>
        <v>1</v>
      </c>
      <c r="K12" s="54"/>
      <c r="L12" s="55">
        <f>IF(SUM($D12:$H12)=0,0,IF(COUNTIF($D12:$H12,"&gt;0")-COUNTIF($D12:$H12,"&lt;0")&lt;0,1,0))</f>
        <v>0</v>
      </c>
      <c r="N12" s="82"/>
      <c r="O12" s="82"/>
      <c r="P12" s="81">
        <f>COUNTIF($D12:$H12,"&gt;0")</f>
        <v>3</v>
      </c>
      <c r="Q12" s="81">
        <f>COUNTIF($D12:$H12,"&lt;0")</f>
        <v>0</v>
      </c>
      <c r="R12" s="82"/>
      <c r="S12" s="82"/>
      <c r="T12" s="81">
        <f>+Q12</f>
        <v>0</v>
      </c>
      <c r="U12" s="81">
        <f>+P12</f>
        <v>3</v>
      </c>
      <c r="W12" s="82"/>
      <c r="X12" s="82"/>
      <c r="Y12" s="81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33</v>
      </c>
      <c r="Z12" s="81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11</v>
      </c>
      <c r="AA12" s="82"/>
      <c r="AB12" s="82"/>
      <c r="AC12" s="81">
        <f>+Z12</f>
        <v>11</v>
      </c>
      <c r="AD12" s="81">
        <f>+Y12</f>
        <v>33</v>
      </c>
    </row>
    <row r="13" spans="1:30" ht="15">
      <c r="A13" s="49" t="s">
        <v>40</v>
      </c>
      <c r="B13" s="49" t="str">
        <f>B3</f>
        <v>RIBOT Loick</v>
      </c>
      <c r="C13" s="50" t="str">
        <f>B4</f>
        <v>MARMANDE Tom</v>
      </c>
      <c r="D13" s="73">
        <v>4</v>
      </c>
      <c r="E13" s="55">
        <v>1</v>
      </c>
      <c r="F13" s="55">
        <v>5</v>
      </c>
      <c r="G13" s="51"/>
      <c r="H13" s="52"/>
      <c r="I13" s="53">
        <f>IF(SUM($D13:$H13)=0,0,IF(COUNTIF($D13:$H13,"&gt;0")-COUNTIF($D13:$H13,"&lt;0")&gt;0,1,0))</f>
        <v>1</v>
      </c>
      <c r="J13" s="55">
        <f>IF(SUM($D13:$H13)=0,0,IF(COUNTIF($D13:$H13,"&gt;0")-COUNTIF($D13:$H13,"&lt;0")&lt;0,1,0))</f>
        <v>0</v>
      </c>
      <c r="K13" s="54"/>
      <c r="L13" s="54"/>
      <c r="N13" s="81">
        <f>COUNTIF($D13:$H13,"&gt;0")</f>
        <v>3</v>
      </c>
      <c r="O13" s="81">
        <f>COUNTIF($D13:$H13,"&lt;0")</f>
        <v>0</v>
      </c>
      <c r="P13" s="81">
        <f>+O13</f>
        <v>0</v>
      </c>
      <c r="Q13" s="81">
        <f>+N13</f>
        <v>3</v>
      </c>
      <c r="R13" s="82"/>
      <c r="S13" s="82"/>
      <c r="T13" s="82"/>
      <c r="U13" s="82"/>
      <c r="W13" s="81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33</v>
      </c>
      <c r="X13" s="81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10</v>
      </c>
      <c r="Y13" s="81">
        <f>+X13</f>
        <v>10</v>
      </c>
      <c r="Z13" s="81">
        <f>+W13</f>
        <v>33</v>
      </c>
      <c r="AA13" s="82"/>
      <c r="AB13" s="82"/>
      <c r="AC13" s="82"/>
      <c r="AD13" s="82"/>
    </row>
    <row r="14" spans="1:30" ht="15.75" thickBot="1">
      <c r="A14" s="49" t="s">
        <v>41</v>
      </c>
      <c r="B14" s="49" t="str">
        <f>B5</f>
        <v>MIGUEL Romain</v>
      </c>
      <c r="C14" s="50" t="str">
        <f>B6</f>
        <v>GENDREAU Maxime</v>
      </c>
      <c r="D14" s="74">
        <v>3</v>
      </c>
      <c r="E14" s="75">
        <v>8</v>
      </c>
      <c r="F14" s="75">
        <v>9</v>
      </c>
      <c r="G14" s="57"/>
      <c r="H14" s="58"/>
      <c r="I14" s="59"/>
      <c r="J14" s="60"/>
      <c r="K14" s="61">
        <f>IF(SUM($D14:$H14)=0,0,IF(COUNTIF($D14:$H14,"&gt;0")-COUNTIF($D14:$H14,"&lt;0")&gt;0,1,0))</f>
        <v>1</v>
      </c>
      <c r="L14" s="61">
        <f>IF(SUM($D14:$H14)=0,0,IF(COUNTIF($D14:$H14,"&gt;0")-COUNTIF($D14:$H14,"&lt;0")&lt;0,1,0))</f>
        <v>0</v>
      </c>
      <c r="N14" s="82"/>
      <c r="O14" s="82"/>
      <c r="P14" s="82"/>
      <c r="Q14" s="82"/>
      <c r="R14" s="81">
        <f>COUNTIF($D14:$H14,"&gt;0")</f>
        <v>3</v>
      </c>
      <c r="S14" s="81">
        <f>COUNTIF($D14:$H14,"&lt;0")</f>
        <v>0</v>
      </c>
      <c r="T14" s="81">
        <f>+S14</f>
        <v>0</v>
      </c>
      <c r="U14" s="81">
        <f>+R14</f>
        <v>3</v>
      </c>
      <c r="W14" s="82"/>
      <c r="X14" s="82"/>
      <c r="Y14" s="82"/>
      <c r="Z14" s="82"/>
      <c r="AA14" s="81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33</v>
      </c>
      <c r="AB14" s="81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20</v>
      </c>
      <c r="AC14" s="81">
        <f>+AB14</f>
        <v>20</v>
      </c>
      <c r="AD14" s="81">
        <f>+AA14</f>
        <v>33</v>
      </c>
    </row>
    <row r="15" spans="1:30" ht="15.75" thickBot="1">
      <c r="A15" s="46"/>
      <c r="B15" s="43"/>
      <c r="C15" s="44"/>
      <c r="D15" s="44"/>
      <c r="E15" s="44"/>
      <c r="F15" s="44"/>
      <c r="G15" s="62"/>
      <c r="H15" s="63" t="s">
        <v>42</v>
      </c>
      <c r="I15" s="64">
        <f>SUM(I9:I14)</f>
        <v>3</v>
      </c>
      <c r="J15" s="64">
        <f>SUM(J9:J14)</f>
        <v>2</v>
      </c>
      <c r="K15" s="64">
        <f>SUM(K9:K14)</f>
        <v>1</v>
      </c>
      <c r="L15" s="64">
        <f>SUM(L9:L14)</f>
        <v>0</v>
      </c>
      <c r="N15" s="81">
        <f aca="true" t="shared" si="0" ref="N15:U15">SUM(N9:N14)</f>
        <v>9</v>
      </c>
      <c r="O15" s="81">
        <f t="shared" si="0"/>
        <v>0</v>
      </c>
      <c r="P15" s="81">
        <f t="shared" si="0"/>
        <v>6</v>
      </c>
      <c r="Q15" s="81">
        <f t="shared" si="0"/>
        <v>4</v>
      </c>
      <c r="R15" s="81">
        <f t="shared" si="0"/>
        <v>4</v>
      </c>
      <c r="S15" s="81">
        <f t="shared" si="0"/>
        <v>6</v>
      </c>
      <c r="T15" s="81">
        <f t="shared" si="0"/>
        <v>0</v>
      </c>
      <c r="U15" s="81">
        <f t="shared" si="0"/>
        <v>9</v>
      </c>
      <c r="W15" s="81">
        <f aca="true" t="shared" si="1" ref="W15:AD15">SUM(W9:W14)</f>
        <v>99</v>
      </c>
      <c r="X15" s="81">
        <f t="shared" si="1"/>
        <v>34</v>
      </c>
      <c r="Y15" s="81">
        <f t="shared" si="1"/>
        <v>85</v>
      </c>
      <c r="Z15" s="81">
        <f t="shared" si="1"/>
        <v>76</v>
      </c>
      <c r="AA15" s="81">
        <f t="shared" si="1"/>
        <v>80</v>
      </c>
      <c r="AB15" s="81">
        <f t="shared" si="1"/>
        <v>95</v>
      </c>
      <c r="AC15" s="81">
        <f t="shared" si="1"/>
        <v>40</v>
      </c>
      <c r="AD15" s="81">
        <f t="shared" si="1"/>
        <v>99</v>
      </c>
    </row>
    <row r="16" spans="1:30" ht="15">
      <c r="A16" s="46"/>
      <c r="B16" s="43"/>
      <c r="C16" s="44"/>
      <c r="D16" s="44"/>
      <c r="E16" s="44"/>
      <c r="F16" s="44"/>
      <c r="G16" s="44"/>
      <c r="H16" s="62" t="s">
        <v>31</v>
      </c>
      <c r="I16" s="65">
        <f>IF(SUM($D14:$H14)=0,"",RANK(I15,$I15:$L15))</f>
        <v>1</v>
      </c>
      <c r="J16" s="65">
        <f>IF(SUM($D14:$H14)=0,"",RANK(J15,$I15:$L15))</f>
        <v>2</v>
      </c>
      <c r="K16" s="65">
        <f>IF(SUM($D14:$H14)=0,"",RANK(K15,$I15:$L15))</f>
        <v>3</v>
      </c>
      <c r="L16" s="65">
        <f>IF(SUM($D14:$H14)=0,"",RANK(L15,$I15:$L15))</f>
        <v>4</v>
      </c>
      <c r="N16" s="112">
        <f>_xlfn.IFERROR(N15/(N15+O15),0)</f>
        <v>1</v>
      </c>
      <c r="O16" s="112"/>
      <c r="P16" s="112">
        <f>_xlfn.IFERROR(P15/(P15+Q15),0)</f>
        <v>0.6</v>
      </c>
      <c r="Q16" s="112"/>
      <c r="R16" s="112">
        <f>_xlfn.IFERROR(R15/(R15+S15),0)</f>
        <v>0.4</v>
      </c>
      <c r="S16" s="112"/>
      <c r="T16" s="112">
        <f>_xlfn.IFERROR(T15/(T15+U15),0)</f>
        <v>0</v>
      </c>
      <c r="U16" s="112"/>
      <c r="W16" s="112">
        <f>_xlfn.IFERROR(W15/(W15+X15),0)</f>
        <v>0.7443609022556391</v>
      </c>
      <c r="X16" s="112"/>
      <c r="Y16" s="112">
        <f>_xlfn.IFERROR(Y15/(Y15+Z15),0)</f>
        <v>0.5279503105590062</v>
      </c>
      <c r="Z16" s="112"/>
      <c r="AA16" s="112">
        <f>_xlfn.IFERROR(AA15/(AA15+AB15),0)</f>
        <v>0.45714285714285713</v>
      </c>
      <c r="AB16" s="112"/>
      <c r="AC16" s="112">
        <f>_xlfn.IFERROR(AC15/(AC15+AD15),0)</f>
        <v>0.28776978417266186</v>
      </c>
      <c r="AD16" s="112"/>
    </row>
    <row r="17" spans="14:30" ht="15.75" thickBot="1">
      <c r="N17" s="80"/>
      <c r="O17" s="80"/>
      <c r="P17" s="80"/>
      <c r="Q17" s="80"/>
      <c r="R17" s="80"/>
      <c r="S17" s="80"/>
      <c r="T17" s="80"/>
      <c r="U17" s="80"/>
      <c r="W17" s="80"/>
      <c r="X17" s="80"/>
      <c r="Y17" s="80"/>
      <c r="Z17" s="80"/>
      <c r="AA17" s="80"/>
      <c r="AB17" s="80"/>
      <c r="AC17" s="80"/>
      <c r="AD17" s="80"/>
    </row>
    <row r="18" spans="1:30" ht="18" thickBot="1">
      <c r="A18" s="40" t="s">
        <v>29</v>
      </c>
      <c r="B18" s="41" t="s">
        <v>45</v>
      </c>
      <c r="H18" s="4"/>
      <c r="I18" s="16"/>
      <c r="J18" s="17"/>
      <c r="K18" s="17"/>
      <c r="L18" s="18"/>
      <c r="N18" s="80"/>
      <c r="O18" s="80"/>
      <c r="P18" s="80"/>
      <c r="Q18" s="80"/>
      <c r="R18" s="80"/>
      <c r="S18" s="80"/>
      <c r="T18" s="80"/>
      <c r="U18" s="80"/>
      <c r="W18" s="80"/>
      <c r="X18" s="80"/>
      <c r="Y18" s="80"/>
      <c r="Z18" s="80"/>
      <c r="AA18" s="80"/>
      <c r="AB18" s="80"/>
      <c r="AC18" s="80"/>
      <c r="AD18" s="80"/>
    </row>
    <row r="19" spans="1:30" ht="18">
      <c r="A19" s="46"/>
      <c r="B19" s="43" t="s">
        <v>0</v>
      </c>
      <c r="C19" s="44"/>
      <c r="D19" s="45" t="s">
        <v>31</v>
      </c>
      <c r="E19" s="44"/>
      <c r="F19" s="104" t="s">
        <v>32</v>
      </c>
      <c r="G19" s="104"/>
      <c r="H19" s="105"/>
      <c r="I19" s="20"/>
      <c r="J19" s="21"/>
      <c r="K19" s="21"/>
      <c r="L19" s="22"/>
      <c r="N19" s="80"/>
      <c r="O19" s="80"/>
      <c r="P19" s="80"/>
      <c r="Q19" s="80"/>
      <c r="R19" s="80"/>
      <c r="S19" s="80"/>
      <c r="T19" s="80"/>
      <c r="U19" s="80"/>
      <c r="W19" s="80"/>
      <c r="X19" s="80"/>
      <c r="Y19" s="80"/>
      <c r="Z19" s="80"/>
      <c r="AA19" s="80"/>
      <c r="AB19" s="80"/>
      <c r="AC19" s="80"/>
      <c r="AD19" s="80"/>
    </row>
    <row r="20" spans="1:30" ht="18" thickBot="1">
      <c r="A20" s="42">
        <v>1</v>
      </c>
      <c r="B20" s="106" t="str">
        <f>Tableau!F17</f>
        <v>RIBOT Franck</v>
      </c>
      <c r="C20" s="107"/>
      <c r="D20" s="3"/>
      <c r="H20" s="4"/>
      <c r="I20" s="23"/>
      <c r="J20" s="24"/>
      <c r="K20" s="24"/>
      <c r="L20" s="25"/>
      <c r="N20" s="80"/>
      <c r="O20" s="80"/>
      <c r="P20" s="80"/>
      <c r="Q20" s="80"/>
      <c r="R20" s="80"/>
      <c r="S20" s="80"/>
      <c r="T20" s="80"/>
      <c r="U20" s="80"/>
      <c r="W20" s="80"/>
      <c r="X20" s="80"/>
      <c r="Y20" s="80"/>
      <c r="Z20" s="80"/>
      <c r="AA20" s="80"/>
      <c r="AB20" s="80"/>
      <c r="AC20" s="80"/>
      <c r="AD20" s="80"/>
    </row>
    <row r="21" spans="1:30" ht="18">
      <c r="A21" s="42">
        <v>2</v>
      </c>
      <c r="B21" s="106" t="str">
        <f>Tableau!F18</f>
        <v>AUBERT Valentin</v>
      </c>
      <c r="C21" s="107"/>
      <c r="D21" s="3"/>
      <c r="H21" s="4"/>
      <c r="I21" s="4"/>
      <c r="J21" s="4"/>
      <c r="K21" s="4"/>
      <c r="L21" s="4"/>
      <c r="N21" s="80"/>
      <c r="O21" s="80"/>
      <c r="P21" s="80"/>
      <c r="Q21" s="80"/>
      <c r="R21" s="80"/>
      <c r="S21" s="80"/>
      <c r="T21" s="80"/>
      <c r="U21" s="80"/>
      <c r="W21" s="80"/>
      <c r="X21" s="80"/>
      <c r="Y21" s="80"/>
      <c r="Z21" s="80"/>
      <c r="AA21" s="80"/>
      <c r="AB21" s="80"/>
      <c r="AC21" s="80"/>
      <c r="AD21" s="80"/>
    </row>
    <row r="22" spans="1:30" ht="18">
      <c r="A22" s="42">
        <v>3</v>
      </c>
      <c r="B22" s="106" t="str">
        <f>Tableau!F19</f>
        <v>GENDREAU Olivier</v>
      </c>
      <c r="C22" s="107"/>
      <c r="D22" s="3"/>
      <c r="H22" s="4"/>
      <c r="I22" s="4"/>
      <c r="J22" s="4"/>
      <c r="K22" s="4"/>
      <c r="L22" s="4"/>
      <c r="N22" s="80"/>
      <c r="O22" s="80"/>
      <c r="P22" s="80"/>
      <c r="Q22" s="80"/>
      <c r="R22" s="80"/>
      <c r="S22" s="80"/>
      <c r="T22" s="80"/>
      <c r="U22" s="80"/>
      <c r="W22" s="80"/>
      <c r="X22" s="80"/>
      <c r="Y22" s="80"/>
      <c r="Z22" s="80"/>
      <c r="AA22" s="80"/>
      <c r="AB22" s="80"/>
      <c r="AC22" s="80"/>
      <c r="AD22" s="80"/>
    </row>
    <row r="23" spans="1:30" ht="18">
      <c r="A23" s="42">
        <v>4</v>
      </c>
      <c r="B23" s="106" t="str">
        <f>Tableau!F20</f>
        <v>VELHO Nuno</v>
      </c>
      <c r="C23" s="107"/>
      <c r="D23" s="3"/>
      <c r="H23" s="4"/>
      <c r="I23" s="4"/>
      <c r="J23" s="4"/>
      <c r="K23" s="4"/>
      <c r="L23" s="4"/>
      <c r="N23" s="79" t="s">
        <v>80</v>
      </c>
      <c r="O23" s="80"/>
      <c r="P23" s="80"/>
      <c r="Q23" s="80"/>
      <c r="R23" s="80"/>
      <c r="S23" s="80"/>
      <c r="T23" s="80"/>
      <c r="U23" s="80"/>
      <c r="W23" s="79" t="s">
        <v>81</v>
      </c>
      <c r="X23" s="80"/>
      <c r="Y23" s="80"/>
      <c r="Z23" s="80"/>
      <c r="AA23" s="80"/>
      <c r="AB23" s="80"/>
      <c r="AC23" s="80"/>
      <c r="AD23" s="80"/>
    </row>
    <row r="24" spans="1:30" ht="15.75" thickBot="1">
      <c r="A24" s="26"/>
      <c r="B24" s="27"/>
      <c r="C24" s="28"/>
      <c r="H24" s="4"/>
      <c r="I24" s="4"/>
      <c r="J24" s="4"/>
      <c r="K24" s="4"/>
      <c r="L24" s="71" t="s">
        <v>33</v>
      </c>
      <c r="N24" s="111">
        <v>1</v>
      </c>
      <c r="O24" s="111"/>
      <c r="P24" s="111">
        <v>2</v>
      </c>
      <c r="Q24" s="111"/>
      <c r="R24" s="111">
        <v>3</v>
      </c>
      <c r="S24" s="111"/>
      <c r="T24" s="111">
        <v>4</v>
      </c>
      <c r="U24" s="111"/>
      <c r="W24" s="111">
        <v>1</v>
      </c>
      <c r="X24" s="111"/>
      <c r="Y24" s="111">
        <v>2</v>
      </c>
      <c r="Z24" s="111"/>
      <c r="AA24" s="111">
        <v>3</v>
      </c>
      <c r="AB24" s="111"/>
      <c r="AC24" s="111">
        <v>4</v>
      </c>
      <c r="AD24" s="111"/>
    </row>
    <row r="25" spans="1:30" ht="15">
      <c r="A25" s="46"/>
      <c r="B25" s="43" t="s">
        <v>34</v>
      </c>
      <c r="C25" s="43" t="s">
        <v>34</v>
      </c>
      <c r="D25" s="108" t="s">
        <v>35</v>
      </c>
      <c r="E25" s="109"/>
      <c r="F25" s="109"/>
      <c r="G25" s="109"/>
      <c r="H25" s="110"/>
      <c r="I25" s="47">
        <v>1</v>
      </c>
      <c r="J25" s="48">
        <v>2</v>
      </c>
      <c r="K25" s="48">
        <v>3</v>
      </c>
      <c r="L25" s="48">
        <v>4</v>
      </c>
      <c r="N25" s="81" t="s">
        <v>25</v>
      </c>
      <c r="O25" s="81" t="s">
        <v>26</v>
      </c>
      <c r="P25" s="81" t="s">
        <v>25</v>
      </c>
      <c r="Q25" s="81" t="s">
        <v>26</v>
      </c>
      <c r="R25" s="81" t="s">
        <v>25</v>
      </c>
      <c r="S25" s="81" t="s">
        <v>26</v>
      </c>
      <c r="T25" s="81" t="s">
        <v>25</v>
      </c>
      <c r="U25" s="81" t="s">
        <v>26</v>
      </c>
      <c r="W25" s="81" t="s">
        <v>25</v>
      </c>
      <c r="X25" s="81" t="s">
        <v>26</v>
      </c>
      <c r="Y25" s="81" t="s">
        <v>25</v>
      </c>
      <c r="Z25" s="81" t="s">
        <v>26</v>
      </c>
      <c r="AA25" s="81" t="s">
        <v>25</v>
      </c>
      <c r="AB25" s="81" t="s">
        <v>26</v>
      </c>
      <c r="AC25" s="81" t="s">
        <v>25</v>
      </c>
      <c r="AD25" s="81" t="s">
        <v>26</v>
      </c>
    </row>
    <row r="26" spans="1:30" ht="15">
      <c r="A26" s="49" t="s">
        <v>36</v>
      </c>
      <c r="B26" s="49" t="str">
        <f>B20</f>
        <v>RIBOT Franck</v>
      </c>
      <c r="C26" s="50" t="str">
        <f>B23</f>
        <v>VELHO Nuno</v>
      </c>
      <c r="D26" s="73">
        <v>4</v>
      </c>
      <c r="E26" s="55">
        <v>2</v>
      </c>
      <c r="F26" s="55">
        <v>6</v>
      </c>
      <c r="G26" s="51"/>
      <c r="H26" s="52"/>
      <c r="I26" s="53">
        <f>IF(SUM($D26:$H26)=0,0,IF(COUNTIF($D26:$H26,"&gt;0")-COUNTIF($D26:$H26,"&lt;0")&gt;0,1,0))</f>
        <v>1</v>
      </c>
      <c r="J26" s="54"/>
      <c r="K26" s="54"/>
      <c r="L26" s="55">
        <f>IF(SUM($D26:$H26)=0,0,IF(COUNTIF($D26:$H26,"&gt;0")-COUNTIF($D26:$H26,"&lt;0")&lt;0,1,0))</f>
        <v>0</v>
      </c>
      <c r="N26" s="81">
        <f>COUNTIF($D26:$H26,"&gt;0")</f>
        <v>3</v>
      </c>
      <c r="O26" s="81">
        <f>COUNTIF($D26:$H26,"&lt;0")</f>
        <v>0</v>
      </c>
      <c r="P26" s="82"/>
      <c r="Q26" s="82"/>
      <c r="R26" s="82"/>
      <c r="S26" s="82"/>
      <c r="T26" s="81">
        <f>O26</f>
        <v>0</v>
      </c>
      <c r="U26" s="81">
        <f>N26</f>
        <v>3</v>
      </c>
      <c r="W26" s="81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33</v>
      </c>
      <c r="X26" s="81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12</v>
      </c>
      <c r="Y26" s="82"/>
      <c r="Z26" s="82"/>
      <c r="AA26" s="82"/>
      <c r="AB26" s="82"/>
      <c r="AC26" s="81">
        <f>X26</f>
        <v>12</v>
      </c>
      <c r="AD26" s="81">
        <f>W26</f>
        <v>33</v>
      </c>
    </row>
    <row r="27" spans="1:30" ht="15">
      <c r="A27" s="49" t="s">
        <v>37</v>
      </c>
      <c r="B27" s="49" t="str">
        <f>B21</f>
        <v>AUBERT Valentin</v>
      </c>
      <c r="C27" s="50" t="str">
        <f>B22</f>
        <v>GENDREAU Olivier</v>
      </c>
      <c r="D27" s="73">
        <v>7</v>
      </c>
      <c r="E27" s="55">
        <v>-9</v>
      </c>
      <c r="F27" s="55">
        <v>-9</v>
      </c>
      <c r="G27" s="51">
        <v>2</v>
      </c>
      <c r="H27" s="52">
        <v>1</v>
      </c>
      <c r="I27" s="56"/>
      <c r="J27" s="55">
        <f>IF(SUM($D27:$H27)=0,0,IF(COUNTIF($D27:$H27,"&gt;0")-COUNTIF($D27:$H27,"&lt;0")&gt;0,1,0))</f>
        <v>1</v>
      </c>
      <c r="K27" s="55">
        <f>IF(SUM($D27:$H27)=0,0,IF(COUNTIF($D27:$H27,"&gt;0")-COUNTIF($D27:$H27,"&lt;0")&lt;0,1,0))</f>
        <v>0</v>
      </c>
      <c r="L27" s="54"/>
      <c r="N27" s="82"/>
      <c r="O27" s="82"/>
      <c r="P27" s="81">
        <f>COUNTIF($D27:$H27,"&gt;0")</f>
        <v>3</v>
      </c>
      <c r="Q27" s="81">
        <f>COUNTIF($D27:$H27,"&lt;0")</f>
        <v>2</v>
      </c>
      <c r="R27" s="81">
        <f>+Q27</f>
        <v>2</v>
      </c>
      <c r="S27" s="81">
        <f>+P27</f>
        <v>3</v>
      </c>
      <c r="T27" s="82"/>
      <c r="U27" s="82"/>
      <c r="W27" s="82"/>
      <c r="X27" s="82"/>
      <c r="Y27" s="81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51</v>
      </c>
      <c r="Z27" s="81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32</v>
      </c>
      <c r="AA27" s="81">
        <f>+Z27</f>
        <v>32</v>
      </c>
      <c r="AB27" s="81">
        <f>+Y27</f>
        <v>51</v>
      </c>
      <c r="AC27" s="82"/>
      <c r="AD27" s="82"/>
    </row>
    <row r="28" spans="1:30" ht="15">
      <c r="A28" s="49" t="s">
        <v>38</v>
      </c>
      <c r="B28" s="49" t="str">
        <f>B20</f>
        <v>RIBOT Franck</v>
      </c>
      <c r="C28" s="50" t="str">
        <f>B22</f>
        <v>GENDREAU Olivier</v>
      </c>
      <c r="D28" s="73">
        <v>6</v>
      </c>
      <c r="E28" s="55">
        <v>6</v>
      </c>
      <c r="F28" s="55">
        <v>4</v>
      </c>
      <c r="G28" s="51"/>
      <c r="H28" s="52"/>
      <c r="I28" s="53">
        <f>IF(SUM($D28:$H28)=0,0,IF(COUNTIF($D28:$H28,"&gt;0")-COUNTIF($D28:$H28,"&lt;0")&gt;0,1,0))</f>
        <v>1</v>
      </c>
      <c r="J28" s="54"/>
      <c r="K28" s="55">
        <f>IF(SUM($D28:$H28)=0,0,IF(COUNTIF($D28:$H28,"&gt;0")-COUNTIF($D28:$H28,"&lt;0")&lt;0,1,0))</f>
        <v>0</v>
      </c>
      <c r="L28" s="54"/>
      <c r="N28" s="81">
        <f>COUNTIF($D28:$H28,"&gt;0")</f>
        <v>3</v>
      </c>
      <c r="O28" s="81">
        <f>COUNTIF($D28:$H28,"&lt;0")</f>
        <v>0</v>
      </c>
      <c r="P28" s="82"/>
      <c r="Q28" s="82"/>
      <c r="R28" s="81">
        <f>+O28</f>
        <v>0</v>
      </c>
      <c r="S28" s="81">
        <f>+N28</f>
        <v>3</v>
      </c>
      <c r="T28" s="82"/>
      <c r="U28" s="82"/>
      <c r="W28" s="81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33</v>
      </c>
      <c r="X28" s="81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16</v>
      </c>
      <c r="Y28" s="82"/>
      <c r="Z28" s="82"/>
      <c r="AA28" s="81">
        <f>+X28</f>
        <v>16</v>
      </c>
      <c r="AB28" s="81">
        <f>+W28</f>
        <v>33</v>
      </c>
      <c r="AC28" s="82"/>
      <c r="AD28" s="82"/>
    </row>
    <row r="29" spans="1:30" ht="15">
      <c r="A29" s="49" t="s">
        <v>39</v>
      </c>
      <c r="B29" s="49" t="str">
        <f>B21</f>
        <v>AUBERT Valentin</v>
      </c>
      <c r="C29" s="50" t="str">
        <f>B23</f>
        <v>VELHO Nuno</v>
      </c>
      <c r="D29" s="73">
        <v>0</v>
      </c>
      <c r="E29" s="55">
        <v>7</v>
      </c>
      <c r="F29" s="55">
        <v>2</v>
      </c>
      <c r="G29" s="51"/>
      <c r="H29" s="52"/>
      <c r="I29" s="56"/>
      <c r="J29" s="55">
        <f>IF(SUM($D29:$H29)=0,0,IF(COUNTIF($D29:$H29,"&gt;0")-COUNTIF($D29:$H29,"&lt;0")&gt;0,1,0))</f>
        <v>1</v>
      </c>
      <c r="K29" s="54"/>
      <c r="L29" s="55">
        <f>IF(SUM($D29:$H29)=0,0,IF(COUNTIF($D29:$H29,"&gt;0")-COUNTIF($D29:$H29,"&lt;0")&lt;0,1,0))</f>
        <v>0</v>
      </c>
      <c r="N29" s="82"/>
      <c r="O29" s="82"/>
      <c r="P29" s="81">
        <f>COUNTIF($D29:$H29,"&gt;0")</f>
        <v>2</v>
      </c>
      <c r="Q29" s="81">
        <f>COUNTIF($D29:$H29,"&lt;0")</f>
        <v>0</v>
      </c>
      <c r="R29" s="82"/>
      <c r="S29" s="82"/>
      <c r="T29" s="81">
        <f>+Q29</f>
        <v>0</v>
      </c>
      <c r="U29" s="81">
        <f>+P29</f>
        <v>2</v>
      </c>
      <c r="W29" s="82"/>
      <c r="X29" s="82"/>
      <c r="Y29" s="81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33</v>
      </c>
      <c r="Z29" s="81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20</v>
      </c>
      <c r="AA29" s="82"/>
      <c r="AB29" s="82"/>
      <c r="AC29" s="81">
        <f>+Z29</f>
        <v>20</v>
      </c>
      <c r="AD29" s="81">
        <f>+Y29</f>
        <v>33</v>
      </c>
    </row>
    <row r="30" spans="1:30" ht="15">
      <c r="A30" s="49" t="s">
        <v>40</v>
      </c>
      <c r="B30" s="49" t="str">
        <f>B20</f>
        <v>RIBOT Franck</v>
      </c>
      <c r="C30" s="50" t="str">
        <f>B21</f>
        <v>AUBERT Valentin</v>
      </c>
      <c r="D30" s="73">
        <v>6</v>
      </c>
      <c r="E30" s="55">
        <v>6</v>
      </c>
      <c r="F30" s="55">
        <v>6</v>
      </c>
      <c r="G30" s="51"/>
      <c r="H30" s="52"/>
      <c r="I30" s="53">
        <f>IF(SUM($D30:$H30)=0,0,IF(COUNTIF($D30:$H30,"&gt;0")-COUNTIF($D30:$H30,"&lt;0")&gt;0,1,0))</f>
        <v>1</v>
      </c>
      <c r="J30" s="55">
        <f>IF(SUM($D30:$H30)=0,0,IF(COUNTIF($D30:$H30,"&gt;0")-COUNTIF($D30:$H30,"&lt;0")&lt;0,1,0))</f>
        <v>0</v>
      </c>
      <c r="K30" s="54"/>
      <c r="L30" s="54"/>
      <c r="N30" s="81">
        <f>COUNTIF($D30:$H30,"&gt;0")</f>
        <v>3</v>
      </c>
      <c r="O30" s="81">
        <f>COUNTIF($D30:$H30,"&lt;0")</f>
        <v>0</v>
      </c>
      <c r="P30" s="81">
        <f>+O30</f>
        <v>0</v>
      </c>
      <c r="Q30" s="81">
        <f>+N30</f>
        <v>3</v>
      </c>
      <c r="R30" s="82"/>
      <c r="S30" s="82"/>
      <c r="T30" s="82"/>
      <c r="U30" s="82"/>
      <c r="W30" s="81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33</v>
      </c>
      <c r="X30" s="81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18</v>
      </c>
      <c r="Y30" s="81">
        <f>+X30</f>
        <v>18</v>
      </c>
      <c r="Z30" s="81">
        <f>+W30</f>
        <v>33</v>
      </c>
      <c r="AA30" s="82"/>
      <c r="AB30" s="82"/>
      <c r="AC30" s="82"/>
      <c r="AD30" s="82"/>
    </row>
    <row r="31" spans="1:30" ht="15.75" thickBot="1">
      <c r="A31" s="49" t="s">
        <v>41</v>
      </c>
      <c r="B31" s="49" t="str">
        <f>B22</f>
        <v>GENDREAU Olivier</v>
      </c>
      <c r="C31" s="50" t="str">
        <f>B23</f>
        <v>VELHO Nuno</v>
      </c>
      <c r="D31" s="74">
        <v>-4</v>
      </c>
      <c r="E31" s="75">
        <v>-6</v>
      </c>
      <c r="F31" s="75">
        <v>-5</v>
      </c>
      <c r="G31" s="57"/>
      <c r="H31" s="58"/>
      <c r="I31" s="59"/>
      <c r="J31" s="60"/>
      <c r="K31" s="61">
        <f>IF(SUM($D31:$H31)=0,0,IF(COUNTIF($D31:$H31,"&gt;0")-COUNTIF($D31:$H31,"&lt;0")&gt;0,1,0))</f>
        <v>0</v>
      </c>
      <c r="L31" s="61">
        <f>IF(SUM($D31:$H31)=0,0,IF(COUNTIF($D31:$H31,"&gt;0")-COUNTIF($D31:$H31,"&lt;0")&lt;0,1,0))</f>
        <v>1</v>
      </c>
      <c r="N31" s="82"/>
      <c r="O31" s="82"/>
      <c r="P31" s="82"/>
      <c r="Q31" s="82"/>
      <c r="R31" s="81">
        <f>COUNTIF($D31:$H31,"&gt;0")</f>
        <v>0</v>
      </c>
      <c r="S31" s="81">
        <f>COUNTIF($D31:$H31,"&lt;0")</f>
        <v>3</v>
      </c>
      <c r="T31" s="81">
        <f>+S31</f>
        <v>3</v>
      </c>
      <c r="U31" s="81">
        <f>+R31</f>
        <v>0</v>
      </c>
      <c r="W31" s="82"/>
      <c r="X31" s="82"/>
      <c r="Y31" s="82"/>
      <c r="Z31" s="82"/>
      <c r="AA31" s="81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15</v>
      </c>
      <c r="AB31" s="81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33</v>
      </c>
      <c r="AC31" s="81">
        <f>+AB31</f>
        <v>33</v>
      </c>
      <c r="AD31" s="81">
        <f>+AA31</f>
        <v>15</v>
      </c>
    </row>
    <row r="32" spans="1:30" ht="15.75" thickBot="1">
      <c r="A32" s="46"/>
      <c r="B32" s="43"/>
      <c r="C32" s="44"/>
      <c r="D32" s="44"/>
      <c r="E32" s="44"/>
      <c r="F32" s="44"/>
      <c r="G32" s="62"/>
      <c r="H32" s="63" t="s">
        <v>42</v>
      </c>
      <c r="I32" s="64">
        <f>SUM(I26:I31)</f>
        <v>3</v>
      </c>
      <c r="J32" s="64">
        <f>SUM(J26:J31)</f>
        <v>2</v>
      </c>
      <c r="K32" s="64">
        <f>SUM(K26:K31)</f>
        <v>0</v>
      </c>
      <c r="L32" s="64">
        <f>SUM(L26:L31)</f>
        <v>1</v>
      </c>
      <c r="N32" s="81">
        <f aca="true" t="shared" si="2" ref="N32:U32">SUM(N26:N31)</f>
        <v>9</v>
      </c>
      <c r="O32" s="81">
        <f t="shared" si="2"/>
        <v>0</v>
      </c>
      <c r="P32" s="81">
        <f t="shared" si="2"/>
        <v>5</v>
      </c>
      <c r="Q32" s="81">
        <f t="shared" si="2"/>
        <v>5</v>
      </c>
      <c r="R32" s="81">
        <f t="shared" si="2"/>
        <v>2</v>
      </c>
      <c r="S32" s="81">
        <f t="shared" si="2"/>
        <v>9</v>
      </c>
      <c r="T32" s="81">
        <f t="shared" si="2"/>
        <v>3</v>
      </c>
      <c r="U32" s="81">
        <f t="shared" si="2"/>
        <v>5</v>
      </c>
      <c r="W32" s="81">
        <f aca="true" t="shared" si="3" ref="W32:AD32">SUM(W26:W31)</f>
        <v>99</v>
      </c>
      <c r="X32" s="81">
        <f t="shared" si="3"/>
        <v>46</v>
      </c>
      <c r="Y32" s="81">
        <f t="shared" si="3"/>
        <v>102</v>
      </c>
      <c r="Z32" s="81">
        <f t="shared" si="3"/>
        <v>85</v>
      </c>
      <c r="AA32" s="81">
        <f t="shared" si="3"/>
        <v>63</v>
      </c>
      <c r="AB32" s="81">
        <f t="shared" si="3"/>
        <v>117</v>
      </c>
      <c r="AC32" s="81">
        <f t="shared" si="3"/>
        <v>65</v>
      </c>
      <c r="AD32" s="81">
        <f t="shared" si="3"/>
        <v>81</v>
      </c>
    </row>
    <row r="33" spans="1:30" ht="15">
      <c r="A33" s="46"/>
      <c r="B33" s="43"/>
      <c r="C33" s="44"/>
      <c r="D33" s="44"/>
      <c r="E33" s="44"/>
      <c r="F33" s="44"/>
      <c r="G33" s="44"/>
      <c r="H33" s="62" t="s">
        <v>31</v>
      </c>
      <c r="I33" s="65">
        <f>IF(SUM($D31:$H31)=0,"",RANK(I32,$I32:$L32))</f>
        <v>1</v>
      </c>
      <c r="J33" s="65">
        <f>IF(SUM($D31:$H31)=0,"",RANK(J32,$I32:$L32))</f>
        <v>2</v>
      </c>
      <c r="K33" s="65">
        <f>IF(SUM($D31:$H31)=0,"",RANK(K32,$I32:$L32))</f>
        <v>4</v>
      </c>
      <c r="L33" s="65">
        <f>IF(SUM($D31:$H31)=0,"",RANK(L32,$I32:$L32))</f>
        <v>3</v>
      </c>
      <c r="N33" s="112">
        <f>_xlfn.IFERROR(N32/(N32+O32),0)</f>
        <v>1</v>
      </c>
      <c r="O33" s="112"/>
      <c r="P33" s="112">
        <f>_xlfn.IFERROR(P32/(P32+Q32),0)</f>
        <v>0.5</v>
      </c>
      <c r="Q33" s="112"/>
      <c r="R33" s="112">
        <f>_xlfn.IFERROR(R32/(R32+S32),0)</f>
        <v>0.18181818181818182</v>
      </c>
      <c r="S33" s="112"/>
      <c r="T33" s="112">
        <f>_xlfn.IFERROR(T32/(T32+U32),0)</f>
        <v>0.375</v>
      </c>
      <c r="U33" s="112"/>
      <c r="W33" s="112">
        <f>_xlfn.IFERROR(W32/(W32+X32),0)</f>
        <v>0.6827586206896552</v>
      </c>
      <c r="X33" s="112"/>
      <c r="Y33" s="112">
        <f>_xlfn.IFERROR(Y32/(Y32+Z32),0)</f>
        <v>0.5454545454545454</v>
      </c>
      <c r="Z33" s="112"/>
      <c r="AA33" s="112">
        <f>_xlfn.IFERROR(AA32/(AA32+AB32),0)</f>
        <v>0.35</v>
      </c>
      <c r="AB33" s="112"/>
      <c r="AC33" s="112">
        <f>_xlfn.IFERROR(AC32/(AC32+AD32),0)</f>
        <v>0.4452054794520548</v>
      </c>
      <c r="AD33" s="112"/>
    </row>
    <row r="34" spans="1:12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44">
    <mergeCell ref="W24:X24"/>
    <mergeCell ref="Y24:Z24"/>
    <mergeCell ref="AA24:AB24"/>
    <mergeCell ref="AC24:AD24"/>
    <mergeCell ref="W33:X33"/>
    <mergeCell ref="Y33:Z33"/>
    <mergeCell ref="AA33:AB33"/>
    <mergeCell ref="AC33:AD33"/>
    <mergeCell ref="W7:X7"/>
    <mergeCell ref="Y7:Z7"/>
    <mergeCell ref="AA7:AB7"/>
    <mergeCell ref="AC7:AD7"/>
    <mergeCell ref="W16:X16"/>
    <mergeCell ref="Y16:Z16"/>
    <mergeCell ref="AA16:AB16"/>
    <mergeCell ref="AC16:AD16"/>
    <mergeCell ref="N24:O24"/>
    <mergeCell ref="P24:Q24"/>
    <mergeCell ref="R24:S24"/>
    <mergeCell ref="T24:U24"/>
    <mergeCell ref="N33:O33"/>
    <mergeCell ref="P33:Q33"/>
    <mergeCell ref="R33:S33"/>
    <mergeCell ref="T33:U33"/>
    <mergeCell ref="F19:H19"/>
    <mergeCell ref="B20:C20"/>
    <mergeCell ref="N7:O7"/>
    <mergeCell ref="P7:Q7"/>
    <mergeCell ref="R7:S7"/>
    <mergeCell ref="T7:U7"/>
    <mergeCell ref="N16:O16"/>
    <mergeCell ref="P16:Q16"/>
    <mergeCell ref="R16:S16"/>
    <mergeCell ref="T16:U16"/>
    <mergeCell ref="B21:C21"/>
    <mergeCell ref="B22:C22"/>
    <mergeCell ref="D25:H25"/>
    <mergeCell ref="F2:H2"/>
    <mergeCell ref="B3:C3"/>
    <mergeCell ref="B4:C4"/>
    <mergeCell ref="B5:C5"/>
    <mergeCell ref="B6:C6"/>
    <mergeCell ref="D8:H8"/>
    <mergeCell ref="B23:C23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AD35"/>
  <sheetViews>
    <sheetView zoomScalePageLayoutView="0" workbookViewId="0" topLeftCell="A1">
      <selection activeCell="H14" sqref="H14"/>
    </sheetView>
  </sheetViews>
  <sheetFormatPr defaultColWidth="11.00390625" defaultRowHeight="15.75"/>
  <cols>
    <col min="1" max="1" width="9.50390625" style="0" bestFit="1" customWidth="1"/>
    <col min="2" max="3" width="17.00390625" style="0" bestFit="1" customWidth="1"/>
    <col min="4" max="4" width="10.375" style="0" bestFit="1" customWidth="1"/>
    <col min="5" max="8" width="6.875" style="0" customWidth="1"/>
    <col min="9" max="12" width="4.875" style="0" customWidth="1"/>
    <col min="14" max="14" width="3.50390625" style="0" bestFit="1" customWidth="1"/>
    <col min="15" max="15" width="1.625" style="0" bestFit="1" customWidth="1"/>
    <col min="16" max="16" width="1.875" style="0" bestFit="1" customWidth="1"/>
    <col min="17" max="17" width="1.625" style="0" bestFit="1" customWidth="1"/>
    <col min="18" max="18" width="1.875" style="0" bestFit="1" customWidth="1"/>
    <col min="19" max="19" width="1.625" style="0" bestFit="1" customWidth="1"/>
    <col min="20" max="20" width="1.875" style="0" bestFit="1" customWidth="1"/>
    <col min="21" max="21" width="1.625" style="0" bestFit="1" customWidth="1"/>
    <col min="23" max="23" width="3.50390625" style="0" bestFit="1" customWidth="1"/>
    <col min="24" max="27" width="2.375" style="0" bestFit="1" customWidth="1"/>
    <col min="28" max="28" width="3.125" style="0" bestFit="1" customWidth="1"/>
    <col min="29" max="30" width="2.375" style="0" bestFit="1" customWidth="1"/>
  </cols>
  <sheetData>
    <row r="1" spans="1:12" ht="18" thickBot="1">
      <c r="A1" s="40" t="s">
        <v>29</v>
      </c>
      <c r="B1" s="41" t="s">
        <v>46</v>
      </c>
      <c r="H1" s="4"/>
      <c r="I1" s="16"/>
      <c r="J1" s="17"/>
      <c r="K1" s="17"/>
      <c r="L1" s="18"/>
    </row>
    <row r="2" spans="1:12" ht="18">
      <c r="A2" s="19"/>
      <c r="B2" s="43" t="s">
        <v>0</v>
      </c>
      <c r="C2" s="44"/>
      <c r="D2" s="45" t="s">
        <v>31</v>
      </c>
      <c r="F2" s="104" t="s">
        <v>32</v>
      </c>
      <c r="G2" s="104"/>
      <c r="H2" s="105"/>
      <c r="I2" s="20"/>
      <c r="J2" s="21"/>
      <c r="K2" s="21"/>
      <c r="L2" s="22"/>
    </row>
    <row r="3" spans="1:12" ht="18" thickBot="1">
      <c r="A3" s="42">
        <v>1</v>
      </c>
      <c r="B3" s="106" t="str">
        <f>Tableau!F22</f>
        <v>DENIAUX Sebastien</v>
      </c>
      <c r="C3" s="107"/>
      <c r="D3" s="3"/>
      <c r="H3" s="4"/>
      <c r="I3" s="23"/>
      <c r="J3" s="24"/>
      <c r="K3" s="24"/>
      <c r="L3" s="25"/>
    </row>
    <row r="4" spans="1:12" ht="18">
      <c r="A4" s="42">
        <v>2</v>
      </c>
      <c r="B4" s="106" t="str">
        <f>Tableau!F23</f>
        <v>FABRE Eric</v>
      </c>
      <c r="C4" s="107"/>
      <c r="D4" s="3"/>
      <c r="H4" s="4"/>
      <c r="I4" s="4"/>
      <c r="J4" s="4"/>
      <c r="K4" s="4"/>
      <c r="L4" s="4"/>
    </row>
    <row r="5" spans="1:12" ht="18">
      <c r="A5" s="42">
        <v>3</v>
      </c>
      <c r="B5" s="106" t="str">
        <f>Tableau!F24</f>
        <v>BOYER Jordan</v>
      </c>
      <c r="C5" s="107"/>
      <c r="D5" s="3"/>
      <c r="H5" s="4"/>
      <c r="I5" s="4"/>
      <c r="J5" s="4"/>
      <c r="K5" s="4"/>
      <c r="L5" s="4"/>
    </row>
    <row r="6" spans="1:30" ht="18">
      <c r="A6" s="42">
        <v>4</v>
      </c>
      <c r="B6" s="106" t="str">
        <f>Tableau!F25</f>
        <v>NGUYEN Khoi</v>
      </c>
      <c r="C6" s="107"/>
      <c r="D6" s="3"/>
      <c r="H6" s="4"/>
      <c r="I6" s="4"/>
      <c r="J6" s="4"/>
      <c r="K6" s="4"/>
      <c r="L6" s="4"/>
      <c r="N6" s="79" t="s">
        <v>80</v>
      </c>
      <c r="O6" s="80"/>
      <c r="P6" s="80"/>
      <c r="Q6" s="80"/>
      <c r="R6" s="80"/>
      <c r="S6" s="80"/>
      <c r="T6" s="80"/>
      <c r="U6" s="80"/>
      <c r="W6" s="79" t="s">
        <v>81</v>
      </c>
      <c r="X6" s="80"/>
      <c r="Y6" s="80"/>
      <c r="Z6" s="80"/>
      <c r="AA6" s="80"/>
      <c r="AB6" s="80"/>
      <c r="AC6" s="80"/>
      <c r="AD6" s="80"/>
    </row>
    <row r="7" spans="1:30" ht="15.75" thickBot="1">
      <c r="A7" s="26"/>
      <c r="B7" s="27"/>
      <c r="C7" s="28"/>
      <c r="H7" s="4"/>
      <c r="I7" s="4"/>
      <c r="J7" s="4"/>
      <c r="K7" s="4"/>
      <c r="L7" s="62" t="s">
        <v>33</v>
      </c>
      <c r="N7" s="111">
        <v>1</v>
      </c>
      <c r="O7" s="111"/>
      <c r="P7" s="111">
        <v>2</v>
      </c>
      <c r="Q7" s="111"/>
      <c r="R7" s="111">
        <v>3</v>
      </c>
      <c r="S7" s="111"/>
      <c r="T7" s="111">
        <v>4</v>
      </c>
      <c r="U7" s="111"/>
      <c r="W7" s="111">
        <v>1</v>
      </c>
      <c r="X7" s="111"/>
      <c r="Y7" s="111">
        <v>2</v>
      </c>
      <c r="Z7" s="111"/>
      <c r="AA7" s="111">
        <v>3</v>
      </c>
      <c r="AB7" s="111"/>
      <c r="AC7" s="111">
        <v>4</v>
      </c>
      <c r="AD7" s="111"/>
    </row>
    <row r="8" spans="1:30" ht="15">
      <c r="A8" s="46"/>
      <c r="B8" s="43" t="s">
        <v>34</v>
      </c>
      <c r="C8" s="43" t="s">
        <v>34</v>
      </c>
      <c r="D8" s="108" t="s">
        <v>35</v>
      </c>
      <c r="E8" s="109"/>
      <c r="F8" s="109"/>
      <c r="G8" s="109"/>
      <c r="H8" s="110"/>
      <c r="I8" s="47">
        <v>1</v>
      </c>
      <c r="J8" s="48">
        <v>2</v>
      </c>
      <c r="K8" s="48">
        <v>3</v>
      </c>
      <c r="L8" s="48">
        <v>4</v>
      </c>
      <c r="N8" s="81" t="s">
        <v>25</v>
      </c>
      <c r="O8" s="81" t="s">
        <v>26</v>
      </c>
      <c r="P8" s="81" t="s">
        <v>25</v>
      </c>
      <c r="Q8" s="81" t="s">
        <v>26</v>
      </c>
      <c r="R8" s="81" t="s">
        <v>25</v>
      </c>
      <c r="S8" s="81" t="s">
        <v>26</v>
      </c>
      <c r="T8" s="81" t="s">
        <v>25</v>
      </c>
      <c r="U8" s="81" t="s">
        <v>26</v>
      </c>
      <c r="W8" s="81" t="s">
        <v>25</v>
      </c>
      <c r="X8" s="81" t="s">
        <v>26</v>
      </c>
      <c r="Y8" s="81" t="s">
        <v>25</v>
      </c>
      <c r="Z8" s="81" t="s">
        <v>26</v>
      </c>
      <c r="AA8" s="81" t="s">
        <v>25</v>
      </c>
      <c r="AB8" s="81" t="s">
        <v>26</v>
      </c>
      <c r="AC8" s="81" t="s">
        <v>25</v>
      </c>
      <c r="AD8" s="81" t="s">
        <v>26</v>
      </c>
    </row>
    <row r="9" spans="1:30" ht="15">
      <c r="A9" s="49" t="s">
        <v>36</v>
      </c>
      <c r="B9" s="49" t="str">
        <f>B3</f>
        <v>DENIAUX Sebastien</v>
      </c>
      <c r="C9" s="50" t="str">
        <f>B6</f>
        <v>NGUYEN Khoi</v>
      </c>
      <c r="D9" s="73">
        <v>3</v>
      </c>
      <c r="E9" s="55">
        <v>3</v>
      </c>
      <c r="F9" s="55">
        <v>6</v>
      </c>
      <c r="G9" s="51"/>
      <c r="H9" s="52"/>
      <c r="I9" s="53">
        <f>IF(SUM($D9:$H9)=0,0,IF(COUNTIF($D9:$H9,"&gt;0")-COUNTIF($D9:$H9,"&lt;0")&gt;0,1,0))</f>
        <v>1</v>
      </c>
      <c r="J9" s="54"/>
      <c r="K9" s="54"/>
      <c r="L9" s="55">
        <f>IF(SUM($D9:$H9)=0,0,IF(COUNTIF($D9:$H9,"&gt;0")-COUNTIF($D9:$H9,"&lt;0")&lt;0,1,0))</f>
        <v>0</v>
      </c>
      <c r="N9" s="81">
        <f>COUNTIF($D9:$H9,"&gt;0")</f>
        <v>3</v>
      </c>
      <c r="O9" s="81">
        <f>COUNTIF($D9:$H9,"&lt;0")</f>
        <v>0</v>
      </c>
      <c r="P9" s="82"/>
      <c r="Q9" s="82"/>
      <c r="R9" s="82"/>
      <c r="S9" s="82"/>
      <c r="T9" s="81">
        <f>O9</f>
        <v>0</v>
      </c>
      <c r="U9" s="81">
        <f>N9</f>
        <v>3</v>
      </c>
      <c r="W9" s="81">
        <f>IF(ISBLANK($D9),0,IF($D9&lt;0,-$D9,IF($D9&gt;9,$D9+2,11)))+IF(ISBLANK($E9),0,IF($E9&lt;0,-$E9,IF($E9&gt;9,$E9+2,11)))+IF(ISBLANK($F9),0,IF($F9&lt;0,-$F9,IF($F9&gt;9,$F9+2,11)))+IF(ISBLANK($G9),0,IF($G9&lt;0,-$G9,IF($G9&gt;9,$G9+2,11)))+IF(ISBLANK($H9),0,IF($H9&lt;0,-$H9,IF($H9&gt;9,$H9+2,11)))</f>
        <v>33</v>
      </c>
      <c r="X9" s="81">
        <f>IF(ISBLANK($D9),0,IF($D9&gt;0,$D9,IF($D9&lt;-9,-$D9+2,11)))+IF(ISBLANK($E9),0,IF($E9&gt;0,$E9,IF($E9&lt;-9,-$E9+2,11)))+IF(ISBLANK($F9),0,IF($F9&gt;0,$F9,IF($F9&lt;-9,-$F9+2,11)))+IF(ISBLANK($G9),0,IF($G9&gt;0,$G9,IF($G9&lt;-9,-$G9+2,11)))+IF(ISBLANK($H9),0,IF($H9&gt;0,$H9,IF($H9&lt;-9,-$H9+2,11)))</f>
        <v>12</v>
      </c>
      <c r="Y9" s="82"/>
      <c r="Z9" s="82"/>
      <c r="AA9" s="82"/>
      <c r="AB9" s="82"/>
      <c r="AC9" s="81">
        <f>X9</f>
        <v>12</v>
      </c>
      <c r="AD9" s="81">
        <f>W9</f>
        <v>33</v>
      </c>
    </row>
    <row r="10" spans="1:30" ht="15">
      <c r="A10" s="49" t="s">
        <v>37</v>
      </c>
      <c r="B10" s="49" t="str">
        <f>B4</f>
        <v>FABRE Eric</v>
      </c>
      <c r="C10" s="50" t="str">
        <f>B5</f>
        <v>BOYER Jordan</v>
      </c>
      <c r="D10" s="73">
        <v>3</v>
      </c>
      <c r="E10" s="55">
        <v>2</v>
      </c>
      <c r="F10" s="55">
        <v>2</v>
      </c>
      <c r="G10" s="51"/>
      <c r="H10" s="52"/>
      <c r="I10" s="56"/>
      <c r="J10" s="55">
        <f>IF(SUM($D10:$H10)=0,0,IF(COUNTIF($D10:$H10,"&gt;0")-COUNTIF($D10:$H10,"&lt;0")&gt;0,1,0))</f>
        <v>1</v>
      </c>
      <c r="K10" s="55">
        <f>IF(SUM($D10:$H10)=0,0,IF(COUNTIF($D10:$H10,"&gt;0")-COUNTIF($D10:$H10,"&lt;0")&lt;0,1,0))</f>
        <v>0</v>
      </c>
      <c r="L10" s="54"/>
      <c r="N10" s="82"/>
      <c r="O10" s="82"/>
      <c r="P10" s="81">
        <f>COUNTIF($D10:$H10,"&gt;0")</f>
        <v>3</v>
      </c>
      <c r="Q10" s="81">
        <f>COUNTIF($D10:$H10,"&lt;0")</f>
        <v>0</v>
      </c>
      <c r="R10" s="81">
        <f>+Q10</f>
        <v>0</v>
      </c>
      <c r="S10" s="81">
        <f>+P10</f>
        <v>3</v>
      </c>
      <c r="T10" s="82"/>
      <c r="U10" s="82"/>
      <c r="W10" s="82"/>
      <c r="X10" s="82"/>
      <c r="Y10" s="81">
        <f>IF(ISBLANK($D10),0,IF($D10&lt;0,-$D10,IF($D10&gt;9,$D10+2,11)))+IF(ISBLANK($E10),0,IF($E10&lt;0,-$E10,IF($E10&gt;9,$E10+2,11)))+IF(ISBLANK($F10),0,IF($F10&lt;0,-$F10,IF($F10&gt;9,$F10+2,11)))+IF(ISBLANK($G10),0,IF($G10&lt;0,-$G10,IF($G10&gt;9,$G10+2,11)))+IF(ISBLANK($H10),0,IF($H10&lt;0,-$H10,IF($H10&gt;9,$H10+2,11)))</f>
        <v>33</v>
      </c>
      <c r="Z10" s="81">
        <f>IF(ISBLANK($D10),0,IF($D10&gt;0,$D10,IF($D10&lt;-9,-$D10+2,11)))+IF(ISBLANK($E10),0,IF($E10&gt;0,$E10,IF($E10&lt;-9,-$E10+2,11)))+IF(ISBLANK($F10),0,IF($F10&gt;0,$F10,IF($F10&lt;-9,-$F10+2,11)))+IF(ISBLANK($G10),0,IF($G10&gt;0,$G10,IF($G10&lt;-9,-$G10+2,11)))+IF(ISBLANK($H10),0,IF($H10&gt;0,$H10,IF($H10&lt;-9,-$H10+2,11)))</f>
        <v>7</v>
      </c>
      <c r="AA10" s="81">
        <f>+Z10</f>
        <v>7</v>
      </c>
      <c r="AB10" s="81">
        <f>+Y10</f>
        <v>33</v>
      </c>
      <c r="AC10" s="82"/>
      <c r="AD10" s="82"/>
    </row>
    <row r="11" spans="1:30" ht="15">
      <c r="A11" s="49" t="s">
        <v>38</v>
      </c>
      <c r="B11" s="49" t="str">
        <f>B3</f>
        <v>DENIAUX Sebastien</v>
      </c>
      <c r="C11" s="50" t="str">
        <f>B5</f>
        <v>BOYER Jordan</v>
      </c>
      <c r="D11" s="73">
        <v>3</v>
      </c>
      <c r="E11" s="55">
        <v>3</v>
      </c>
      <c r="F11" s="55">
        <v>4</v>
      </c>
      <c r="G11" s="51"/>
      <c r="H11" s="52"/>
      <c r="I11" s="53">
        <f>IF(SUM($D11:$H11)=0,0,IF(COUNTIF($D11:$H11,"&gt;0")-COUNTIF($D11:$H11,"&lt;0")&gt;0,1,0))</f>
        <v>1</v>
      </c>
      <c r="J11" s="54"/>
      <c r="K11" s="55">
        <f>IF(SUM($D11:$H11)=0,0,IF(COUNTIF($D11:$H11,"&gt;0")-COUNTIF($D11:$H11,"&lt;0")&lt;0,1,0))</f>
        <v>0</v>
      </c>
      <c r="L11" s="54"/>
      <c r="N11" s="81">
        <f>COUNTIF($D11:$H11,"&gt;0")</f>
        <v>3</v>
      </c>
      <c r="O11" s="81">
        <f>COUNTIF($D11:$H11,"&lt;0")</f>
        <v>0</v>
      </c>
      <c r="P11" s="82"/>
      <c r="Q11" s="82"/>
      <c r="R11" s="81">
        <f>+O11</f>
        <v>0</v>
      </c>
      <c r="S11" s="81">
        <f>+N11</f>
        <v>3</v>
      </c>
      <c r="T11" s="82"/>
      <c r="U11" s="82"/>
      <c r="W11" s="81">
        <f>IF(ISBLANK($D11),0,IF($D11&lt;0,-$D11,IF($D11&gt;9,$D11+2,11)))+IF(ISBLANK($E11),0,IF($E11&lt;0,-$E11,IF($E11&gt;9,$E11+2,11)))+IF(ISBLANK($F11),0,IF($F11&lt;0,-$F11,IF($F11&gt;9,$F11+2,11)))+IF(ISBLANK($G11),0,IF($G11&lt;0,-$G11,IF($G11&gt;9,$G11+2,11)))+IF(ISBLANK($H11),0,IF($H11&lt;0,-$H11,IF($H11&gt;9,$H11+2,11)))</f>
        <v>33</v>
      </c>
      <c r="X11" s="81">
        <f>IF(ISBLANK($D11),0,IF($D11&gt;0,$D11,IF($D11&lt;-9,-$D11+2,11)))+IF(ISBLANK($E11),0,IF($E11&gt;0,$E11,IF($E11&lt;-9,-$E11+2,11)))+IF(ISBLANK($F11),0,IF($F11&gt;0,$F11,IF($F11&lt;-9,-$F11+2,11)))+IF(ISBLANK($G11),0,IF($G11&gt;0,$G11,IF($G11&lt;-9,-$G11+2,11)))+IF(ISBLANK($H11),0,IF($H11&gt;0,$H11,IF($H11&lt;-9,-$H11+2,11)))</f>
        <v>10</v>
      </c>
      <c r="Y11" s="82"/>
      <c r="Z11" s="82"/>
      <c r="AA11" s="81">
        <f>+X11</f>
        <v>10</v>
      </c>
      <c r="AB11" s="81">
        <f>+W11</f>
        <v>33</v>
      </c>
      <c r="AC11" s="82"/>
      <c r="AD11" s="82"/>
    </row>
    <row r="12" spans="1:30" ht="15">
      <c r="A12" s="49" t="s">
        <v>39</v>
      </c>
      <c r="B12" s="49" t="str">
        <f>B4</f>
        <v>FABRE Eric</v>
      </c>
      <c r="C12" s="50" t="str">
        <f>B6</f>
        <v>NGUYEN Khoi</v>
      </c>
      <c r="D12" s="73">
        <v>11</v>
      </c>
      <c r="E12" s="55">
        <v>9</v>
      </c>
      <c r="F12" s="55">
        <v>4</v>
      </c>
      <c r="G12" s="51"/>
      <c r="H12" s="52"/>
      <c r="I12" s="56"/>
      <c r="J12" s="55">
        <f>IF(SUM($D12:$H12)=0,0,IF(COUNTIF($D12:$H12,"&gt;0")-COUNTIF($D12:$H12,"&lt;0")&gt;0,1,0))</f>
        <v>1</v>
      </c>
      <c r="K12" s="54"/>
      <c r="L12" s="55">
        <f>IF(SUM($D12:$H12)=0,0,IF(COUNTIF($D12:$H12,"&gt;0")-COUNTIF($D12:$H12,"&lt;0")&lt;0,1,0))</f>
        <v>0</v>
      </c>
      <c r="N12" s="82"/>
      <c r="O12" s="82"/>
      <c r="P12" s="81">
        <f>COUNTIF($D12:$H12,"&gt;0")</f>
        <v>3</v>
      </c>
      <c r="Q12" s="81">
        <f>COUNTIF($D12:$H12,"&lt;0")</f>
        <v>0</v>
      </c>
      <c r="R12" s="82"/>
      <c r="S12" s="82"/>
      <c r="T12" s="81">
        <f>+Q12</f>
        <v>0</v>
      </c>
      <c r="U12" s="81">
        <f>+P12</f>
        <v>3</v>
      </c>
      <c r="W12" s="82"/>
      <c r="X12" s="82"/>
      <c r="Y12" s="81">
        <f>IF(ISBLANK($D12),0,IF($D12&lt;0,-$D12,IF($D12&gt;9,$D12+2,11)))+IF(ISBLANK($E12),0,IF($E12&lt;0,-$E12,IF($E12&gt;9,$E12+2,11)))+IF(ISBLANK($F12),0,IF($F12&lt;0,-$F12,IF($F12&gt;9,$F12+2,11)))+IF(ISBLANK($G12),0,IF($G12&lt;0,-$G12,IF($G12&gt;9,$G12+2,11)))+IF(ISBLANK($H12),0,IF($H12&lt;0,-$H12,IF($H12&gt;9,$H12+2,11)))</f>
        <v>35</v>
      </c>
      <c r="Z12" s="81">
        <f>IF(ISBLANK($D12),0,IF($D12&gt;0,$D12,IF($D12&lt;-9,-$D12+2,11)))+IF(ISBLANK($E12),0,IF($E12&gt;0,$E12,IF($E12&lt;-9,-$E12+2,11)))+IF(ISBLANK($F12),0,IF($F12&gt;0,$F12,IF($F12&lt;-9,-$F12+2,11)))+IF(ISBLANK($G12),0,IF($G12&gt;0,$G12,IF($G12&lt;-9,-$G12+2,11)))+IF(ISBLANK($H12),0,IF($H12&gt;0,$H12,IF($H12&lt;-9,-$H12+2,11)))</f>
        <v>24</v>
      </c>
      <c r="AA12" s="82"/>
      <c r="AB12" s="82"/>
      <c r="AC12" s="81">
        <f>+Z12</f>
        <v>24</v>
      </c>
      <c r="AD12" s="81">
        <f>+Y12</f>
        <v>35</v>
      </c>
    </row>
    <row r="13" spans="1:30" ht="15">
      <c r="A13" s="49" t="s">
        <v>40</v>
      </c>
      <c r="B13" s="49" t="str">
        <f>B3</f>
        <v>DENIAUX Sebastien</v>
      </c>
      <c r="C13" s="50" t="str">
        <f>B4</f>
        <v>FABRE Eric</v>
      </c>
      <c r="D13" s="73">
        <v>-8</v>
      </c>
      <c r="E13" s="55">
        <v>8</v>
      </c>
      <c r="F13" s="55">
        <v>5</v>
      </c>
      <c r="G13" s="51">
        <v>4</v>
      </c>
      <c r="H13" s="52"/>
      <c r="I13" s="53">
        <f>IF(SUM($D13:$H13)=0,0,IF(COUNTIF($D13:$H13,"&gt;0")-COUNTIF($D13:$H13,"&lt;0")&gt;0,1,0))</f>
        <v>1</v>
      </c>
      <c r="J13" s="55">
        <f>IF(SUM($D13:$H13)=0,0,IF(COUNTIF($D13:$H13,"&gt;0")-COUNTIF($D13:$H13,"&lt;0")&lt;0,1,0))</f>
        <v>0</v>
      </c>
      <c r="K13" s="54"/>
      <c r="L13" s="54"/>
      <c r="N13" s="81">
        <f>COUNTIF($D13:$H13,"&gt;0")</f>
        <v>3</v>
      </c>
      <c r="O13" s="81">
        <f>COUNTIF($D13:$H13,"&lt;0")</f>
        <v>1</v>
      </c>
      <c r="P13" s="81">
        <f>+O13</f>
        <v>1</v>
      </c>
      <c r="Q13" s="81">
        <f>+N13</f>
        <v>3</v>
      </c>
      <c r="R13" s="82"/>
      <c r="S13" s="82"/>
      <c r="T13" s="82"/>
      <c r="U13" s="82"/>
      <c r="W13" s="81">
        <f>IF(ISBLANK($D13),0,IF($D13&lt;0,-$D13,IF($D13&gt;9,$D13+2,11)))+IF(ISBLANK($E13),0,IF($E13&lt;0,-$E13,IF($E13&gt;9,$E13+2,11)))+IF(ISBLANK($F13),0,IF($F13&lt;0,-$F13,IF($F13&gt;9,$F13+2,11)))+IF(ISBLANK($G13),0,IF($G13&lt;0,-$G13,IF($G13&gt;9,$G13+2,11)))+IF(ISBLANK($H13),0,IF($H13&lt;0,-$H13,IF($H13&gt;9,$H13+2,11)))</f>
        <v>41</v>
      </c>
      <c r="X13" s="81">
        <f>IF(ISBLANK($D13),0,IF($D13&gt;0,$D13,IF($D13&lt;-9,-$D13+2,11)))+IF(ISBLANK($E13),0,IF($E13&gt;0,$E13,IF($E13&lt;-9,-$E13+2,11)))+IF(ISBLANK($F13),0,IF($F13&gt;0,$F13,IF($F13&lt;-9,-$F13+2,11)))+IF(ISBLANK($G13),0,IF($G13&gt;0,$G13,IF($G13&lt;-9,-$G13+2,11)))+IF(ISBLANK($H13),0,IF($H13&gt;0,$H13,IF($H13&lt;-9,-$H13+2,11)))</f>
        <v>28</v>
      </c>
      <c r="Y13" s="81">
        <f>+X13</f>
        <v>28</v>
      </c>
      <c r="Z13" s="81">
        <f>+W13</f>
        <v>41</v>
      </c>
      <c r="AA13" s="82"/>
      <c r="AB13" s="82"/>
      <c r="AC13" s="82"/>
      <c r="AD13" s="82"/>
    </row>
    <row r="14" spans="1:30" ht="15.75" thickBot="1">
      <c r="A14" s="49" t="s">
        <v>41</v>
      </c>
      <c r="B14" s="49" t="str">
        <f>B5</f>
        <v>BOYER Jordan</v>
      </c>
      <c r="C14" s="50" t="str">
        <f>B6</f>
        <v>NGUYEN Khoi</v>
      </c>
      <c r="D14" s="74">
        <v>10</v>
      </c>
      <c r="E14" s="75">
        <v>-7</v>
      </c>
      <c r="F14" s="75">
        <v>11</v>
      </c>
      <c r="G14" s="57">
        <v>4</v>
      </c>
      <c r="H14" s="58"/>
      <c r="I14" s="59"/>
      <c r="J14" s="60"/>
      <c r="K14" s="61">
        <f>IF(SUM($D14:$H14)=0,0,IF(COUNTIF($D14:$H14,"&gt;0")-COUNTIF($D14:$H14,"&lt;0")&gt;0,1,0))</f>
        <v>1</v>
      </c>
      <c r="L14" s="61">
        <f>IF(SUM($D14:$H14)=0,0,IF(COUNTIF($D14:$H14,"&gt;0")-COUNTIF($D14:$H14,"&lt;0")&lt;0,1,0))</f>
        <v>0</v>
      </c>
      <c r="N14" s="82"/>
      <c r="O14" s="82"/>
      <c r="P14" s="82"/>
      <c r="Q14" s="82"/>
      <c r="R14" s="81">
        <f>COUNTIF($D14:$H14,"&gt;0")</f>
        <v>3</v>
      </c>
      <c r="S14" s="81">
        <f>COUNTIF($D14:$H14,"&lt;0")</f>
        <v>1</v>
      </c>
      <c r="T14" s="81">
        <f>+S14</f>
        <v>1</v>
      </c>
      <c r="U14" s="81">
        <f>+R14</f>
        <v>3</v>
      </c>
      <c r="W14" s="82"/>
      <c r="X14" s="82"/>
      <c r="Y14" s="82"/>
      <c r="Z14" s="82"/>
      <c r="AA14" s="81">
        <f>IF(ISBLANK($D14),0,IF($D14&lt;0,-$D14,IF($D14&gt;9,$D14+2,11)))+IF(ISBLANK($E14),0,IF($E14&lt;0,-$E14,IF($E14&gt;9,$E14+2,11)))+IF(ISBLANK($F14),0,IF($F14&lt;0,-$F14,IF($F14&gt;9,$F14+2,11)))+IF(ISBLANK($G14),0,IF($G14&lt;0,-$G14,IF($G14&gt;9,$G14+2,11)))+IF(ISBLANK($H14),0,IF($H14&lt;0,-$H14,IF($H14&gt;9,$H14+2,11)))</f>
        <v>43</v>
      </c>
      <c r="AB14" s="81">
        <f>IF(ISBLANK($D14),0,IF($D14&gt;0,$D14,IF($D14&lt;-9,-$D14+2,11)))+IF(ISBLANK($E14),0,IF($E14&gt;0,$E14,IF($E14&lt;-9,-$E14+2,11)))+IF(ISBLANK($F14),0,IF($F14&gt;0,$F14,IF($F14&lt;-9,-$F14+2,11)))+IF(ISBLANK($G14),0,IF($G14&gt;0,$G14,IF($G14&lt;-9,-$G14+2,11)))+IF(ISBLANK($H14),0,IF($H14&gt;0,$H14,IF($H14&lt;-9,-$H14+2,11)))</f>
        <v>36</v>
      </c>
      <c r="AC14" s="81">
        <f>+AB14</f>
        <v>36</v>
      </c>
      <c r="AD14" s="81">
        <f>+AA14</f>
        <v>43</v>
      </c>
    </row>
    <row r="15" spans="1:30" ht="15.75" thickBot="1">
      <c r="A15" s="46"/>
      <c r="B15" s="43"/>
      <c r="C15" s="44"/>
      <c r="D15" s="44"/>
      <c r="E15" s="44"/>
      <c r="F15" s="44"/>
      <c r="G15" s="62"/>
      <c r="H15" s="63" t="s">
        <v>42</v>
      </c>
      <c r="I15" s="64">
        <f>SUM(I9:I14)</f>
        <v>3</v>
      </c>
      <c r="J15" s="64">
        <f>SUM(J9:J14)</f>
        <v>2</v>
      </c>
      <c r="K15" s="64">
        <f>SUM(K9:K14)</f>
        <v>1</v>
      </c>
      <c r="L15" s="64">
        <f>SUM(L9:L14)</f>
        <v>0</v>
      </c>
      <c r="N15" s="81">
        <f aca="true" t="shared" si="0" ref="N15:U15">SUM(N9:N14)</f>
        <v>9</v>
      </c>
      <c r="O15" s="81">
        <f t="shared" si="0"/>
        <v>1</v>
      </c>
      <c r="P15" s="81">
        <f t="shared" si="0"/>
        <v>7</v>
      </c>
      <c r="Q15" s="81">
        <f t="shared" si="0"/>
        <v>3</v>
      </c>
      <c r="R15" s="81">
        <f t="shared" si="0"/>
        <v>3</v>
      </c>
      <c r="S15" s="81">
        <f t="shared" si="0"/>
        <v>7</v>
      </c>
      <c r="T15" s="81">
        <f t="shared" si="0"/>
        <v>1</v>
      </c>
      <c r="U15" s="81">
        <f t="shared" si="0"/>
        <v>9</v>
      </c>
      <c r="W15" s="81">
        <f aca="true" t="shared" si="1" ref="W15:AD15">SUM(W9:W14)</f>
        <v>107</v>
      </c>
      <c r="X15" s="81">
        <f t="shared" si="1"/>
        <v>50</v>
      </c>
      <c r="Y15" s="81">
        <f t="shared" si="1"/>
        <v>96</v>
      </c>
      <c r="Z15" s="81">
        <f t="shared" si="1"/>
        <v>72</v>
      </c>
      <c r="AA15" s="81">
        <f t="shared" si="1"/>
        <v>60</v>
      </c>
      <c r="AB15" s="81">
        <f t="shared" si="1"/>
        <v>102</v>
      </c>
      <c r="AC15" s="81">
        <f t="shared" si="1"/>
        <v>72</v>
      </c>
      <c r="AD15" s="81">
        <f t="shared" si="1"/>
        <v>111</v>
      </c>
    </row>
    <row r="16" spans="1:30" ht="15">
      <c r="A16" s="46"/>
      <c r="B16" s="43"/>
      <c r="C16" s="44"/>
      <c r="D16" s="44"/>
      <c r="E16" s="44"/>
      <c r="F16" s="44"/>
      <c r="G16" s="44"/>
      <c r="H16" s="62" t="s">
        <v>31</v>
      </c>
      <c r="I16" s="65">
        <f>IF(SUM($D14:$H14)=0,"",RANK(I15,$I15:$L15))</f>
        <v>1</v>
      </c>
      <c r="J16" s="65">
        <f>IF(SUM($D14:$H14)=0,"",RANK(J15,$I15:$L15))</f>
        <v>2</v>
      </c>
      <c r="K16" s="65">
        <f>IF(SUM($D14:$H14)=0,"",RANK(K15,$I15:$L15))</f>
        <v>3</v>
      </c>
      <c r="L16" s="65">
        <f>IF(SUM($D14:$H14)=0,"",RANK(L15,$I15:$L15))</f>
        <v>4</v>
      </c>
      <c r="N16" s="112">
        <f>_xlfn.IFERROR(N15/(N15+O15),0)</f>
        <v>0.9</v>
      </c>
      <c r="O16" s="112"/>
      <c r="P16" s="112">
        <f>_xlfn.IFERROR(P15/(P15+Q15),0)</f>
        <v>0.7</v>
      </c>
      <c r="Q16" s="112"/>
      <c r="R16" s="112">
        <f>_xlfn.IFERROR(R15/(R15+S15),0)</f>
        <v>0.3</v>
      </c>
      <c r="S16" s="112"/>
      <c r="T16" s="112">
        <f>_xlfn.IFERROR(T15/(T15+U15),0)</f>
        <v>0.1</v>
      </c>
      <c r="U16" s="112"/>
      <c r="W16" s="112">
        <f>_xlfn.IFERROR(W15/(W15+X15),0)</f>
        <v>0.6815286624203821</v>
      </c>
      <c r="X16" s="112"/>
      <c r="Y16" s="112">
        <f>_xlfn.IFERROR(Y15/(Y15+Z15),0)</f>
        <v>0.5714285714285714</v>
      </c>
      <c r="Z16" s="112"/>
      <c r="AA16" s="112">
        <f>_xlfn.IFERROR(AA15/(AA15+AB15),0)</f>
        <v>0.37037037037037035</v>
      </c>
      <c r="AB16" s="112"/>
      <c r="AC16" s="112">
        <f>_xlfn.IFERROR(AC15/(AC15+AD15),0)</f>
        <v>0.39344262295081966</v>
      </c>
      <c r="AD16" s="112"/>
    </row>
    <row r="17" spans="14:30" ht="15.75" thickBot="1">
      <c r="N17" s="80"/>
      <c r="O17" s="80"/>
      <c r="P17" s="80"/>
      <c r="Q17" s="80"/>
      <c r="R17" s="80"/>
      <c r="S17" s="80"/>
      <c r="T17" s="80"/>
      <c r="U17" s="80"/>
      <c r="W17" s="80"/>
      <c r="X17" s="80"/>
      <c r="Y17" s="80"/>
      <c r="Z17" s="80"/>
      <c r="AA17" s="80"/>
      <c r="AB17" s="80"/>
      <c r="AC17" s="80"/>
      <c r="AD17" s="80"/>
    </row>
    <row r="18" spans="1:30" ht="18" thickBot="1">
      <c r="A18" s="40" t="s">
        <v>29</v>
      </c>
      <c r="B18" s="41" t="s">
        <v>2</v>
      </c>
      <c r="H18" s="4"/>
      <c r="I18" s="16"/>
      <c r="J18" s="17"/>
      <c r="K18" s="17"/>
      <c r="L18" s="18"/>
      <c r="N18" s="80"/>
      <c r="O18" s="80"/>
      <c r="P18" s="80"/>
      <c r="Q18" s="80"/>
      <c r="R18" s="80"/>
      <c r="S18" s="80"/>
      <c r="T18" s="80"/>
      <c r="U18" s="80"/>
      <c r="W18" s="80"/>
      <c r="X18" s="80"/>
      <c r="Y18" s="80"/>
      <c r="Z18" s="80"/>
      <c r="AA18" s="80"/>
      <c r="AB18" s="80"/>
      <c r="AC18" s="80"/>
      <c r="AD18" s="80"/>
    </row>
    <row r="19" spans="1:30" ht="18">
      <c r="A19" s="46"/>
      <c r="B19" s="43" t="s">
        <v>0</v>
      </c>
      <c r="C19" s="44"/>
      <c r="D19" s="45" t="s">
        <v>31</v>
      </c>
      <c r="E19" s="44"/>
      <c r="F19" s="104" t="s">
        <v>32</v>
      </c>
      <c r="G19" s="104"/>
      <c r="H19" s="105"/>
      <c r="I19" s="20"/>
      <c r="J19" s="21"/>
      <c r="K19" s="21"/>
      <c r="L19" s="22"/>
      <c r="N19" s="80"/>
      <c r="O19" s="80"/>
      <c r="P19" s="80"/>
      <c r="Q19" s="80"/>
      <c r="R19" s="80"/>
      <c r="S19" s="80"/>
      <c r="T19" s="80"/>
      <c r="U19" s="80"/>
      <c r="W19" s="80"/>
      <c r="X19" s="80"/>
      <c r="Y19" s="80"/>
      <c r="Z19" s="80"/>
      <c r="AA19" s="80"/>
      <c r="AB19" s="80"/>
      <c r="AC19" s="80"/>
      <c r="AD19" s="80"/>
    </row>
    <row r="20" spans="1:30" ht="18" thickBot="1">
      <c r="A20" s="42">
        <v>1</v>
      </c>
      <c r="B20" s="106" t="str">
        <f>Tableau!F27</f>
        <v>SALOMON Rémi</v>
      </c>
      <c r="C20" s="107"/>
      <c r="D20" s="3">
        <v>1</v>
      </c>
      <c r="H20" s="4"/>
      <c r="I20" s="23"/>
      <c r="J20" s="24"/>
      <c r="K20" s="24"/>
      <c r="L20" s="25"/>
      <c r="N20" s="80"/>
      <c r="O20" s="80"/>
      <c r="P20" s="80"/>
      <c r="Q20" s="80"/>
      <c r="R20" s="80"/>
      <c r="S20" s="80"/>
      <c r="T20" s="80"/>
      <c r="U20" s="80"/>
      <c r="W20" s="80"/>
      <c r="X20" s="80"/>
      <c r="Y20" s="80"/>
      <c r="Z20" s="80"/>
      <c r="AA20" s="80"/>
      <c r="AB20" s="80"/>
      <c r="AC20" s="80"/>
      <c r="AD20" s="80"/>
    </row>
    <row r="21" spans="1:30" ht="18">
      <c r="A21" s="42">
        <v>2</v>
      </c>
      <c r="B21" s="106" t="str">
        <f>Tableau!F28</f>
        <v>NIEPOMIASCI Laurent</v>
      </c>
      <c r="C21" s="107"/>
      <c r="D21" s="3">
        <v>2</v>
      </c>
      <c r="H21" s="4"/>
      <c r="I21" s="4"/>
      <c r="J21" s="4"/>
      <c r="K21" s="4"/>
      <c r="L21" s="4"/>
      <c r="N21" s="80"/>
      <c r="O21" s="80"/>
      <c r="P21" s="80"/>
      <c r="Q21" s="80"/>
      <c r="R21" s="80"/>
      <c r="S21" s="80"/>
      <c r="T21" s="80"/>
      <c r="U21" s="80"/>
      <c r="W21" s="80"/>
      <c r="X21" s="80"/>
      <c r="Y21" s="80"/>
      <c r="Z21" s="80"/>
      <c r="AA21" s="80"/>
      <c r="AB21" s="80"/>
      <c r="AC21" s="80"/>
      <c r="AD21" s="80"/>
    </row>
    <row r="22" spans="1:30" ht="18">
      <c r="A22" s="42">
        <v>3</v>
      </c>
      <c r="B22" s="106" t="str">
        <f>Tableau!F29</f>
        <v>FAURET Yannick</v>
      </c>
      <c r="C22" s="107"/>
      <c r="D22" s="3">
        <v>3</v>
      </c>
      <c r="H22" s="4"/>
      <c r="I22" s="4"/>
      <c r="J22" s="4"/>
      <c r="K22" s="4"/>
      <c r="L22" s="4"/>
      <c r="N22" s="80"/>
      <c r="O22" s="80"/>
      <c r="P22" s="80"/>
      <c r="Q22" s="80"/>
      <c r="R22" s="80"/>
      <c r="S22" s="80"/>
      <c r="T22" s="80"/>
      <c r="U22" s="80"/>
      <c r="W22" s="80"/>
      <c r="X22" s="80"/>
      <c r="Y22" s="80"/>
      <c r="Z22" s="80"/>
      <c r="AA22" s="80"/>
      <c r="AB22" s="80"/>
      <c r="AC22" s="80"/>
      <c r="AD22" s="80"/>
    </row>
    <row r="23" spans="1:30" ht="18">
      <c r="A23" s="42">
        <v>4</v>
      </c>
      <c r="B23" s="106" t="str">
        <f>Tableau!F30</f>
        <v>SELLEM Leonard</v>
      </c>
      <c r="C23" s="107"/>
      <c r="D23" s="3">
        <v>4</v>
      </c>
      <c r="H23" s="4"/>
      <c r="I23" s="4"/>
      <c r="J23" s="4"/>
      <c r="K23" s="4"/>
      <c r="L23" s="4"/>
      <c r="N23" s="79" t="s">
        <v>80</v>
      </c>
      <c r="O23" s="80"/>
      <c r="P23" s="80"/>
      <c r="Q23" s="80"/>
      <c r="R23" s="80"/>
      <c r="S23" s="80"/>
      <c r="T23" s="80"/>
      <c r="U23" s="80"/>
      <c r="W23" s="79" t="s">
        <v>81</v>
      </c>
      <c r="X23" s="80"/>
      <c r="Y23" s="80"/>
      <c r="Z23" s="80"/>
      <c r="AA23" s="80"/>
      <c r="AB23" s="80"/>
      <c r="AC23" s="80"/>
      <c r="AD23" s="80"/>
    </row>
    <row r="24" spans="1:30" ht="15.75" thickBot="1">
      <c r="A24" s="26"/>
      <c r="B24" s="27"/>
      <c r="C24" s="28"/>
      <c r="H24" s="4"/>
      <c r="I24" s="4"/>
      <c r="J24" s="4"/>
      <c r="K24" s="4"/>
      <c r="L24" s="71" t="s">
        <v>33</v>
      </c>
      <c r="N24" s="111">
        <v>1</v>
      </c>
      <c r="O24" s="111"/>
      <c r="P24" s="111">
        <v>2</v>
      </c>
      <c r="Q24" s="111"/>
      <c r="R24" s="111">
        <v>3</v>
      </c>
      <c r="S24" s="111"/>
      <c r="T24" s="111">
        <v>4</v>
      </c>
      <c r="U24" s="111"/>
      <c r="W24" s="111">
        <v>1</v>
      </c>
      <c r="X24" s="111"/>
      <c r="Y24" s="111">
        <v>2</v>
      </c>
      <c r="Z24" s="111"/>
      <c r="AA24" s="111">
        <v>3</v>
      </c>
      <c r="AB24" s="111"/>
      <c r="AC24" s="111">
        <v>4</v>
      </c>
      <c r="AD24" s="111"/>
    </row>
    <row r="25" spans="1:30" ht="15">
      <c r="A25" s="46"/>
      <c r="B25" s="43" t="s">
        <v>34</v>
      </c>
      <c r="C25" s="43" t="s">
        <v>34</v>
      </c>
      <c r="D25" s="108" t="s">
        <v>35</v>
      </c>
      <c r="E25" s="109"/>
      <c r="F25" s="109"/>
      <c r="G25" s="109"/>
      <c r="H25" s="110"/>
      <c r="I25" s="47">
        <v>1</v>
      </c>
      <c r="J25" s="48">
        <v>2</v>
      </c>
      <c r="K25" s="48">
        <v>3</v>
      </c>
      <c r="L25" s="48">
        <v>4</v>
      </c>
      <c r="N25" s="81" t="s">
        <v>25</v>
      </c>
      <c r="O25" s="81" t="s">
        <v>26</v>
      </c>
      <c r="P25" s="81" t="s">
        <v>25</v>
      </c>
      <c r="Q25" s="81" t="s">
        <v>26</v>
      </c>
      <c r="R25" s="81" t="s">
        <v>25</v>
      </c>
      <c r="S25" s="81" t="s">
        <v>26</v>
      </c>
      <c r="T25" s="81" t="s">
        <v>25</v>
      </c>
      <c r="U25" s="81" t="s">
        <v>26</v>
      </c>
      <c r="W25" s="81" t="s">
        <v>25</v>
      </c>
      <c r="X25" s="81" t="s">
        <v>26</v>
      </c>
      <c r="Y25" s="81" t="s">
        <v>25</v>
      </c>
      <c r="Z25" s="81" t="s">
        <v>26</v>
      </c>
      <c r="AA25" s="81" t="s">
        <v>25</v>
      </c>
      <c r="AB25" s="81" t="s">
        <v>26</v>
      </c>
      <c r="AC25" s="81" t="s">
        <v>25</v>
      </c>
      <c r="AD25" s="81" t="s">
        <v>26</v>
      </c>
    </row>
    <row r="26" spans="1:30" ht="15">
      <c r="A26" s="49" t="s">
        <v>36</v>
      </c>
      <c r="B26" s="49" t="str">
        <f>B20</f>
        <v>SALOMON Rémi</v>
      </c>
      <c r="C26" s="50" t="str">
        <f>B23</f>
        <v>SELLEM Leonard</v>
      </c>
      <c r="D26" s="73">
        <v>4</v>
      </c>
      <c r="E26" s="55">
        <v>4</v>
      </c>
      <c r="F26" s="55">
        <v>5</v>
      </c>
      <c r="G26" s="51"/>
      <c r="H26" s="52"/>
      <c r="I26" s="53">
        <f>IF(SUM($D26:$H26)=0,0,IF(COUNTIF($D26:$H26,"&gt;0")-COUNTIF($D26:$H26,"&lt;0")&gt;0,1,0))</f>
        <v>1</v>
      </c>
      <c r="J26" s="54"/>
      <c r="K26" s="54"/>
      <c r="L26" s="55">
        <f>IF(SUM($D26:$H26)=0,0,IF(COUNTIF($D26:$H26,"&gt;0")-COUNTIF($D26:$H26,"&lt;0")&lt;0,1,0))</f>
        <v>0</v>
      </c>
      <c r="N26" s="81">
        <f>COUNTIF($D26:$H26,"&gt;0")</f>
        <v>3</v>
      </c>
      <c r="O26" s="81">
        <f>COUNTIF($D26:$H26,"&lt;0")</f>
        <v>0</v>
      </c>
      <c r="P26" s="82"/>
      <c r="Q26" s="82"/>
      <c r="R26" s="82"/>
      <c r="S26" s="82"/>
      <c r="T26" s="81">
        <f>O26</f>
        <v>0</v>
      </c>
      <c r="U26" s="81">
        <f>N26</f>
        <v>3</v>
      </c>
      <c r="W26" s="81">
        <f>IF(ISBLANK($D26),0,IF($D26&lt;0,-$D26,IF($D26&gt;9,$D26+2,11)))+IF(ISBLANK($E26),0,IF($E26&lt;0,-$E26,IF($E26&gt;9,$E26+2,11)))+IF(ISBLANK($F26),0,IF($F26&lt;0,-$F26,IF($F26&gt;9,$F26+2,11)))+IF(ISBLANK($G26),0,IF($G26&lt;0,-$G26,IF($G26&gt;9,$G26+2,11)))+IF(ISBLANK($H26),0,IF($H26&lt;0,-$H26,IF($H26&gt;9,$H26+2,11)))</f>
        <v>33</v>
      </c>
      <c r="X26" s="81">
        <f>IF(ISBLANK($D26),0,IF($D26&gt;0,$D26,IF($D26&lt;-9,-$D26+2,11)))+IF(ISBLANK($E26),0,IF($E26&gt;0,$E26,IF($E26&lt;-9,-$E26+2,11)))+IF(ISBLANK($F26),0,IF($F26&gt;0,$F26,IF($F26&lt;-9,-$F26+2,11)))+IF(ISBLANK($G26),0,IF($G26&gt;0,$G26,IF($G26&lt;-9,-$G26+2,11)))+IF(ISBLANK($H26),0,IF($H26&gt;0,$H26,IF($H26&lt;-9,-$H26+2,11)))</f>
        <v>13</v>
      </c>
      <c r="Y26" s="82"/>
      <c r="Z26" s="82"/>
      <c r="AA26" s="82"/>
      <c r="AB26" s="82"/>
      <c r="AC26" s="81">
        <f>X26</f>
        <v>13</v>
      </c>
      <c r="AD26" s="81">
        <f>W26</f>
        <v>33</v>
      </c>
    </row>
    <row r="27" spans="1:30" ht="15">
      <c r="A27" s="49" t="s">
        <v>37</v>
      </c>
      <c r="B27" s="49" t="str">
        <f>B21</f>
        <v>NIEPOMIASCI Laurent</v>
      </c>
      <c r="C27" s="50" t="str">
        <f>B22</f>
        <v>FAURET Yannick</v>
      </c>
      <c r="D27" s="73">
        <v>2</v>
      </c>
      <c r="E27" s="55">
        <v>1</v>
      </c>
      <c r="F27" s="55">
        <v>2</v>
      </c>
      <c r="G27" s="51"/>
      <c r="H27" s="52"/>
      <c r="I27" s="56"/>
      <c r="J27" s="55">
        <f>IF(SUM($D27:$H27)=0,0,IF(COUNTIF($D27:$H27,"&gt;0")-COUNTIF($D27:$H27,"&lt;0")&gt;0,1,0))</f>
        <v>1</v>
      </c>
      <c r="K27" s="55">
        <f>IF(SUM($D27:$H27)=0,0,IF(COUNTIF($D27:$H27,"&gt;0")-COUNTIF($D27:$H27,"&lt;0")&lt;0,1,0))</f>
        <v>0</v>
      </c>
      <c r="L27" s="54"/>
      <c r="N27" s="82"/>
      <c r="O27" s="82"/>
      <c r="P27" s="81">
        <f>COUNTIF($D27:$H27,"&gt;0")</f>
        <v>3</v>
      </c>
      <c r="Q27" s="81">
        <f>COUNTIF($D27:$H27,"&lt;0")</f>
        <v>0</v>
      </c>
      <c r="R27" s="81">
        <f>+Q27</f>
        <v>0</v>
      </c>
      <c r="S27" s="81">
        <f>+P27</f>
        <v>3</v>
      </c>
      <c r="T27" s="82"/>
      <c r="U27" s="82"/>
      <c r="W27" s="82"/>
      <c r="X27" s="82"/>
      <c r="Y27" s="81">
        <f>IF(ISBLANK($D27),0,IF($D27&lt;0,-$D27,IF($D27&gt;9,$D27+2,11)))+IF(ISBLANK($E27),0,IF($E27&lt;0,-$E27,IF($E27&gt;9,$E27+2,11)))+IF(ISBLANK($F27),0,IF($F27&lt;0,-$F27,IF($F27&gt;9,$F27+2,11)))+IF(ISBLANK($G27),0,IF($G27&lt;0,-$G27,IF($G27&gt;9,$G27+2,11)))+IF(ISBLANK($H27),0,IF($H27&lt;0,-$H27,IF($H27&gt;9,$H27+2,11)))</f>
        <v>33</v>
      </c>
      <c r="Z27" s="81">
        <f>IF(ISBLANK($D27),0,IF($D27&gt;0,$D27,IF($D27&lt;-9,-$D27+2,11)))+IF(ISBLANK($E27),0,IF($E27&gt;0,$E27,IF($E27&lt;-9,-$E27+2,11)))+IF(ISBLANK($F27),0,IF($F27&gt;0,$F27,IF($F27&lt;-9,-$F27+2,11)))+IF(ISBLANK($G27),0,IF($G27&gt;0,$G27,IF($G27&lt;-9,-$G27+2,11)))+IF(ISBLANK($H27),0,IF($H27&gt;0,$H27,IF($H27&lt;-9,-$H27+2,11)))</f>
        <v>5</v>
      </c>
      <c r="AA27" s="81">
        <f>+Z27</f>
        <v>5</v>
      </c>
      <c r="AB27" s="81">
        <f>+Y27</f>
        <v>33</v>
      </c>
      <c r="AC27" s="82"/>
      <c r="AD27" s="82"/>
    </row>
    <row r="28" spans="1:30" ht="15">
      <c r="A28" s="49" t="s">
        <v>38</v>
      </c>
      <c r="B28" s="49" t="str">
        <f>B20</f>
        <v>SALOMON Rémi</v>
      </c>
      <c r="C28" s="50" t="str">
        <f>B22</f>
        <v>FAURET Yannick</v>
      </c>
      <c r="D28" s="73">
        <v>3</v>
      </c>
      <c r="E28" s="55">
        <v>5</v>
      </c>
      <c r="F28" s="55">
        <v>4</v>
      </c>
      <c r="G28" s="51"/>
      <c r="H28" s="52"/>
      <c r="I28" s="53">
        <f>IF(SUM($D28:$H28)=0,0,IF(COUNTIF($D28:$H28,"&gt;0")-COUNTIF($D28:$H28,"&lt;0")&gt;0,1,0))</f>
        <v>1</v>
      </c>
      <c r="J28" s="54"/>
      <c r="K28" s="55">
        <f>IF(SUM($D28:$H28)=0,0,IF(COUNTIF($D28:$H28,"&gt;0")-COUNTIF($D28:$H28,"&lt;0")&lt;0,1,0))</f>
        <v>0</v>
      </c>
      <c r="L28" s="54"/>
      <c r="N28" s="81">
        <f>COUNTIF($D28:$H28,"&gt;0")</f>
        <v>3</v>
      </c>
      <c r="O28" s="81">
        <f>COUNTIF($D28:$H28,"&lt;0")</f>
        <v>0</v>
      </c>
      <c r="P28" s="82"/>
      <c r="Q28" s="82"/>
      <c r="R28" s="81">
        <f>+O28</f>
        <v>0</v>
      </c>
      <c r="S28" s="81">
        <f>+N28</f>
        <v>3</v>
      </c>
      <c r="T28" s="82"/>
      <c r="U28" s="82"/>
      <c r="W28" s="81">
        <f>IF(ISBLANK($D28),0,IF($D28&lt;0,-$D28,IF($D28&gt;9,$D28+2,11)))+IF(ISBLANK($E28),0,IF($E28&lt;0,-$E28,IF($E28&gt;9,$E28+2,11)))+IF(ISBLANK($F28),0,IF($F28&lt;0,-$F28,IF($F28&gt;9,$F28+2,11)))+IF(ISBLANK($G28),0,IF($G28&lt;0,-$G28,IF($G28&gt;9,$G28+2,11)))+IF(ISBLANK($H28),0,IF($H28&lt;0,-$H28,IF($H28&gt;9,$H28+2,11)))</f>
        <v>33</v>
      </c>
      <c r="X28" s="81">
        <f>IF(ISBLANK($D28),0,IF($D28&gt;0,$D28,IF($D28&lt;-9,-$D28+2,11)))+IF(ISBLANK($E28),0,IF($E28&gt;0,$E28,IF($E28&lt;-9,-$E28+2,11)))+IF(ISBLANK($F28),0,IF($F28&gt;0,$F28,IF($F28&lt;-9,-$F28+2,11)))+IF(ISBLANK($G28),0,IF($G28&gt;0,$G28,IF($G28&lt;-9,-$G28+2,11)))+IF(ISBLANK($H28),0,IF($H28&gt;0,$H28,IF($H28&lt;-9,-$H28+2,11)))</f>
        <v>12</v>
      </c>
      <c r="Y28" s="82"/>
      <c r="Z28" s="82"/>
      <c r="AA28" s="81">
        <f>+X28</f>
        <v>12</v>
      </c>
      <c r="AB28" s="81">
        <f>+W28</f>
        <v>33</v>
      </c>
      <c r="AC28" s="82"/>
      <c r="AD28" s="82"/>
    </row>
    <row r="29" spans="1:30" ht="15">
      <c r="A29" s="49" t="s">
        <v>39</v>
      </c>
      <c r="B29" s="49" t="str">
        <f>B21</f>
        <v>NIEPOMIASCI Laurent</v>
      </c>
      <c r="C29" s="50" t="str">
        <f>B23</f>
        <v>SELLEM Leonard</v>
      </c>
      <c r="D29" s="73">
        <v>6</v>
      </c>
      <c r="E29" s="55">
        <v>3</v>
      </c>
      <c r="F29" s="55">
        <v>8</v>
      </c>
      <c r="G29" s="51"/>
      <c r="H29" s="52"/>
      <c r="I29" s="56"/>
      <c r="J29" s="55">
        <f>IF(SUM($D29:$H29)=0,0,IF(COUNTIF($D29:$H29,"&gt;0")-COUNTIF($D29:$H29,"&lt;0")&gt;0,1,0))</f>
        <v>1</v>
      </c>
      <c r="K29" s="54"/>
      <c r="L29" s="55">
        <f>IF(SUM($D29:$H29)=0,0,IF(COUNTIF($D29:$H29,"&gt;0")-COUNTIF($D29:$H29,"&lt;0")&lt;0,1,0))</f>
        <v>0</v>
      </c>
      <c r="N29" s="82"/>
      <c r="O29" s="82"/>
      <c r="P29" s="81">
        <f>COUNTIF($D29:$H29,"&gt;0")</f>
        <v>3</v>
      </c>
      <c r="Q29" s="81">
        <f>COUNTIF($D29:$H29,"&lt;0")</f>
        <v>0</v>
      </c>
      <c r="R29" s="82"/>
      <c r="S29" s="82"/>
      <c r="T29" s="81">
        <f>+Q29</f>
        <v>0</v>
      </c>
      <c r="U29" s="81">
        <f>+P29</f>
        <v>3</v>
      </c>
      <c r="W29" s="82"/>
      <c r="X29" s="82"/>
      <c r="Y29" s="81">
        <f>IF(ISBLANK($D29),0,IF($D29&lt;0,-$D29,IF($D29&gt;9,$D29+2,11)))+IF(ISBLANK($E29),0,IF($E29&lt;0,-$E29,IF($E29&gt;9,$E29+2,11)))+IF(ISBLANK($F29),0,IF($F29&lt;0,-$F29,IF($F29&gt;9,$F29+2,11)))+IF(ISBLANK($G29),0,IF($G29&lt;0,-$G29,IF($G29&gt;9,$G29+2,11)))+IF(ISBLANK($H29),0,IF($H29&lt;0,-$H29,IF($H29&gt;9,$H29+2,11)))</f>
        <v>33</v>
      </c>
      <c r="Z29" s="81">
        <f>IF(ISBLANK($D29),0,IF($D29&gt;0,$D29,IF($D29&lt;-9,-$D29+2,11)))+IF(ISBLANK($E29),0,IF($E29&gt;0,$E29,IF($E29&lt;-9,-$E29+2,11)))+IF(ISBLANK($F29),0,IF($F29&gt;0,$F29,IF($F29&lt;-9,-$F29+2,11)))+IF(ISBLANK($G29),0,IF($G29&gt;0,$G29,IF($G29&lt;-9,-$G29+2,11)))+IF(ISBLANK($H29),0,IF($H29&gt;0,$H29,IF($H29&lt;-9,-$H29+2,11)))</f>
        <v>17</v>
      </c>
      <c r="AA29" s="82"/>
      <c r="AB29" s="82"/>
      <c r="AC29" s="81">
        <f>+Z29</f>
        <v>17</v>
      </c>
      <c r="AD29" s="81">
        <f>+Y29</f>
        <v>33</v>
      </c>
    </row>
    <row r="30" spans="1:30" ht="15">
      <c r="A30" s="49" t="s">
        <v>40</v>
      </c>
      <c r="B30" s="49" t="str">
        <f>B20</f>
        <v>SALOMON Rémi</v>
      </c>
      <c r="C30" s="50" t="str">
        <f>B21</f>
        <v>NIEPOMIASCI Laurent</v>
      </c>
      <c r="D30" s="73">
        <v>6</v>
      </c>
      <c r="E30" s="55">
        <v>12</v>
      </c>
      <c r="F30" s="55">
        <v>6</v>
      </c>
      <c r="G30" s="51"/>
      <c r="H30" s="52"/>
      <c r="I30" s="53">
        <f>IF(SUM($D30:$H30)=0,0,IF(COUNTIF($D30:$H30,"&gt;0")-COUNTIF($D30:$H30,"&lt;0")&gt;0,1,0))</f>
        <v>1</v>
      </c>
      <c r="J30" s="55">
        <f>IF(SUM($D30:$H30)=0,0,IF(COUNTIF($D30:$H30,"&gt;0")-COUNTIF($D30:$H30,"&lt;0")&lt;0,1,0))</f>
        <v>0</v>
      </c>
      <c r="K30" s="54"/>
      <c r="L30" s="54"/>
      <c r="N30" s="81">
        <f>COUNTIF($D30:$H30,"&gt;0")</f>
        <v>3</v>
      </c>
      <c r="O30" s="81">
        <f>COUNTIF($D30:$H30,"&lt;0")</f>
        <v>0</v>
      </c>
      <c r="P30" s="81">
        <f>+O30</f>
        <v>0</v>
      </c>
      <c r="Q30" s="81">
        <f>+N30</f>
        <v>3</v>
      </c>
      <c r="R30" s="82"/>
      <c r="S30" s="82"/>
      <c r="T30" s="82"/>
      <c r="U30" s="82"/>
      <c r="W30" s="81">
        <f>IF(ISBLANK($D30),0,IF($D30&lt;0,-$D30,IF($D30&gt;9,$D30+2,11)))+IF(ISBLANK($E30),0,IF($E30&lt;0,-$E30,IF($E30&gt;9,$E30+2,11)))+IF(ISBLANK($F30),0,IF($F30&lt;0,-$F30,IF($F30&gt;9,$F30+2,11)))+IF(ISBLANK($G30),0,IF($G30&lt;0,-$G30,IF($G30&gt;9,$G30+2,11)))+IF(ISBLANK($H30),0,IF($H30&lt;0,-$H30,IF($H30&gt;9,$H30+2,11)))</f>
        <v>36</v>
      </c>
      <c r="X30" s="81">
        <f>IF(ISBLANK($D30),0,IF($D30&gt;0,$D30,IF($D30&lt;-9,-$D30+2,11)))+IF(ISBLANK($E30),0,IF($E30&gt;0,$E30,IF($E30&lt;-9,-$E30+2,11)))+IF(ISBLANK($F30),0,IF($F30&gt;0,$F30,IF($F30&lt;-9,-$F30+2,11)))+IF(ISBLANK($G30),0,IF($G30&gt;0,$G30,IF($G30&lt;-9,-$G30+2,11)))+IF(ISBLANK($H30),0,IF($H30&gt;0,$H30,IF($H30&lt;-9,-$H30+2,11)))</f>
        <v>24</v>
      </c>
      <c r="Y30" s="81">
        <f>+X30</f>
        <v>24</v>
      </c>
      <c r="Z30" s="81">
        <f>+W30</f>
        <v>36</v>
      </c>
      <c r="AA30" s="82"/>
      <c r="AB30" s="82"/>
      <c r="AC30" s="82"/>
      <c r="AD30" s="82"/>
    </row>
    <row r="31" spans="1:30" ht="15.75" thickBot="1">
      <c r="A31" s="49" t="s">
        <v>41</v>
      </c>
      <c r="B31" s="49" t="str">
        <f>B22</f>
        <v>FAURET Yannick</v>
      </c>
      <c r="C31" s="50" t="str">
        <f>B23</f>
        <v>SELLEM Leonard</v>
      </c>
      <c r="D31" s="74">
        <v>-3</v>
      </c>
      <c r="E31" s="75">
        <v>-3</v>
      </c>
      <c r="F31" s="75">
        <v>-3</v>
      </c>
      <c r="G31" s="57"/>
      <c r="H31" s="58"/>
      <c r="I31" s="59"/>
      <c r="J31" s="60"/>
      <c r="K31" s="61">
        <f>IF(SUM($D31:$H31)=0,0,IF(COUNTIF($D31:$H31,"&gt;0")-COUNTIF($D31:$H31,"&lt;0")&gt;0,1,0))</f>
        <v>0</v>
      </c>
      <c r="L31" s="61">
        <f>IF(SUM($D31:$H31)=0,0,IF(COUNTIF($D31:$H31,"&gt;0")-COUNTIF($D31:$H31,"&lt;0")&lt;0,1,0))</f>
        <v>1</v>
      </c>
      <c r="N31" s="82"/>
      <c r="O31" s="82"/>
      <c r="P31" s="82"/>
      <c r="Q31" s="82"/>
      <c r="R31" s="81">
        <f>COUNTIF($D31:$H31,"&gt;0")</f>
        <v>0</v>
      </c>
      <c r="S31" s="81">
        <f>COUNTIF($D31:$H31,"&lt;0")</f>
        <v>3</v>
      </c>
      <c r="T31" s="81">
        <f>+S31</f>
        <v>3</v>
      </c>
      <c r="U31" s="81">
        <f>+R31</f>
        <v>0</v>
      </c>
      <c r="W31" s="82"/>
      <c r="X31" s="82"/>
      <c r="Y31" s="82"/>
      <c r="Z31" s="82"/>
      <c r="AA31" s="81">
        <f>IF(ISBLANK($D31),0,IF($D31&lt;0,-$D31,IF($D31&gt;9,$D31+2,11)))+IF(ISBLANK($E31),0,IF($E31&lt;0,-$E31,IF($E31&gt;9,$E31+2,11)))+IF(ISBLANK($F31),0,IF($F31&lt;0,-$F31,IF($F31&gt;9,$F31+2,11)))+IF(ISBLANK($G31),0,IF($G31&lt;0,-$G31,IF($G31&gt;9,$G31+2,11)))+IF(ISBLANK($H31),0,IF($H31&lt;0,-$H31,IF($H31&gt;9,$H31+2,11)))</f>
        <v>9</v>
      </c>
      <c r="AB31" s="81">
        <f>IF(ISBLANK($D31),0,IF($D31&gt;0,$D31,IF($D31&lt;-9,-$D31+2,11)))+IF(ISBLANK($E31),0,IF($E31&gt;0,$E31,IF($E31&lt;-9,-$E31+2,11)))+IF(ISBLANK($F31),0,IF($F31&gt;0,$F31,IF($F31&lt;-9,-$F31+2,11)))+IF(ISBLANK($G31),0,IF($G31&gt;0,$G31,IF($G31&lt;-9,-$G31+2,11)))+IF(ISBLANK($H31),0,IF($H31&gt;0,$H31,IF($H31&lt;-9,-$H31+2,11)))</f>
        <v>33</v>
      </c>
      <c r="AC31" s="81">
        <f>+AB31</f>
        <v>33</v>
      </c>
      <c r="AD31" s="81">
        <f>+AA31</f>
        <v>9</v>
      </c>
    </row>
    <row r="32" spans="1:30" ht="15.75" thickBot="1">
      <c r="A32" s="46"/>
      <c r="B32" s="43"/>
      <c r="C32" s="44"/>
      <c r="D32" s="44"/>
      <c r="E32" s="44"/>
      <c r="F32" s="44"/>
      <c r="G32" s="62"/>
      <c r="H32" s="63" t="s">
        <v>42</v>
      </c>
      <c r="I32" s="64">
        <f>SUM(I26:I31)</f>
        <v>3</v>
      </c>
      <c r="J32" s="64">
        <f>SUM(J26:J31)</f>
        <v>2</v>
      </c>
      <c r="K32" s="64">
        <f>SUM(K26:K31)</f>
        <v>0</v>
      </c>
      <c r="L32" s="64">
        <f>SUM(L26:L31)</f>
        <v>1</v>
      </c>
      <c r="N32" s="81">
        <f aca="true" t="shared" si="2" ref="N32:U32">SUM(N26:N31)</f>
        <v>9</v>
      </c>
      <c r="O32" s="81">
        <f t="shared" si="2"/>
        <v>0</v>
      </c>
      <c r="P32" s="81">
        <f t="shared" si="2"/>
        <v>6</v>
      </c>
      <c r="Q32" s="81">
        <f t="shared" si="2"/>
        <v>3</v>
      </c>
      <c r="R32" s="81">
        <f t="shared" si="2"/>
        <v>0</v>
      </c>
      <c r="S32" s="81">
        <f t="shared" si="2"/>
        <v>9</v>
      </c>
      <c r="T32" s="81">
        <f t="shared" si="2"/>
        <v>3</v>
      </c>
      <c r="U32" s="81">
        <f t="shared" si="2"/>
        <v>6</v>
      </c>
      <c r="W32" s="81">
        <f aca="true" t="shared" si="3" ref="W32:AD32">SUM(W26:W31)</f>
        <v>102</v>
      </c>
      <c r="X32" s="81">
        <f t="shared" si="3"/>
        <v>49</v>
      </c>
      <c r="Y32" s="81">
        <f t="shared" si="3"/>
        <v>90</v>
      </c>
      <c r="Z32" s="81">
        <f t="shared" si="3"/>
        <v>58</v>
      </c>
      <c r="AA32" s="81">
        <f t="shared" si="3"/>
        <v>26</v>
      </c>
      <c r="AB32" s="81">
        <f t="shared" si="3"/>
        <v>99</v>
      </c>
      <c r="AC32" s="81">
        <f t="shared" si="3"/>
        <v>63</v>
      </c>
      <c r="AD32" s="81">
        <f t="shared" si="3"/>
        <v>75</v>
      </c>
    </row>
    <row r="33" spans="1:30" ht="15">
      <c r="A33" s="46"/>
      <c r="B33" s="43"/>
      <c r="C33" s="44"/>
      <c r="D33" s="44"/>
      <c r="E33" s="44"/>
      <c r="F33" s="44"/>
      <c r="G33" s="44"/>
      <c r="H33" s="62" t="s">
        <v>31</v>
      </c>
      <c r="I33" s="65">
        <f>IF(SUM($D31:$H31)=0,"",RANK(I32,$I32:$L32))</f>
        <v>1</v>
      </c>
      <c r="J33" s="65">
        <f>IF(SUM($D31:$H31)=0,"",RANK(J32,$I32:$L32))</f>
        <v>2</v>
      </c>
      <c r="K33" s="65">
        <f>IF(SUM($D31:$H31)=0,"",RANK(K32,$I32:$L32))</f>
        <v>4</v>
      </c>
      <c r="L33" s="65">
        <f>IF(SUM($D31:$H31)=0,"",RANK(L32,$I32:$L32))</f>
        <v>3</v>
      </c>
      <c r="N33" s="112">
        <f>_xlfn.IFERROR(N32/(N32+O32),0)</f>
        <v>1</v>
      </c>
      <c r="O33" s="112"/>
      <c r="P33" s="112">
        <f>_xlfn.IFERROR(P32/(P32+Q32),0)</f>
        <v>0.6666666666666666</v>
      </c>
      <c r="Q33" s="112"/>
      <c r="R33" s="112">
        <f>_xlfn.IFERROR(R32/(R32+S32),0)</f>
        <v>0</v>
      </c>
      <c r="S33" s="112"/>
      <c r="T33" s="112">
        <f>_xlfn.IFERROR(T32/(T32+U32),0)</f>
        <v>0.3333333333333333</v>
      </c>
      <c r="U33" s="112"/>
      <c r="W33" s="112">
        <f>_xlfn.IFERROR(W32/(W32+X32),0)</f>
        <v>0.6754966887417219</v>
      </c>
      <c r="X33" s="112"/>
      <c r="Y33" s="112">
        <f>_xlfn.IFERROR(Y32/(Y32+Z32),0)</f>
        <v>0.6081081081081081</v>
      </c>
      <c r="Z33" s="112"/>
      <c r="AA33" s="112">
        <f>_xlfn.IFERROR(AA32/(AA32+AB32),0)</f>
        <v>0.208</v>
      </c>
      <c r="AB33" s="112"/>
      <c r="AC33" s="112">
        <f>_xlfn.IFERROR(AC32/(AC32+AD32),0)</f>
        <v>0.45652173913043476</v>
      </c>
      <c r="AD33" s="112"/>
    </row>
    <row r="34" spans="1:12" ht="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</sheetData>
  <sheetProtection/>
  <mergeCells count="44">
    <mergeCell ref="W24:X24"/>
    <mergeCell ref="Y24:Z24"/>
    <mergeCell ref="AA24:AB24"/>
    <mergeCell ref="AC24:AD24"/>
    <mergeCell ref="W33:X33"/>
    <mergeCell ref="Y33:Z33"/>
    <mergeCell ref="AA33:AB33"/>
    <mergeCell ref="AC33:AD33"/>
    <mergeCell ref="W7:X7"/>
    <mergeCell ref="Y7:Z7"/>
    <mergeCell ref="AA7:AB7"/>
    <mergeCell ref="AC7:AD7"/>
    <mergeCell ref="W16:X16"/>
    <mergeCell ref="Y16:Z16"/>
    <mergeCell ref="AA16:AB16"/>
    <mergeCell ref="AC16:AD16"/>
    <mergeCell ref="N24:O24"/>
    <mergeCell ref="P24:Q24"/>
    <mergeCell ref="R24:S24"/>
    <mergeCell ref="T24:U24"/>
    <mergeCell ref="N33:O33"/>
    <mergeCell ref="P33:Q33"/>
    <mergeCell ref="R33:S33"/>
    <mergeCell ref="T33:U33"/>
    <mergeCell ref="N7:O7"/>
    <mergeCell ref="P7:Q7"/>
    <mergeCell ref="R7:S7"/>
    <mergeCell ref="T7:U7"/>
    <mergeCell ref="N16:O16"/>
    <mergeCell ref="P16:Q16"/>
    <mergeCell ref="R16:S16"/>
    <mergeCell ref="T16:U16"/>
    <mergeCell ref="F2:H2"/>
    <mergeCell ref="B3:C3"/>
    <mergeCell ref="B4:C4"/>
    <mergeCell ref="B5:C5"/>
    <mergeCell ref="B6:C6"/>
    <mergeCell ref="D8:H8"/>
    <mergeCell ref="F19:H19"/>
    <mergeCell ref="B20:C20"/>
    <mergeCell ref="B21:C21"/>
    <mergeCell ref="B22:C22"/>
    <mergeCell ref="B23:C23"/>
    <mergeCell ref="D25:H25"/>
  </mergeCells>
  <printOptions horizontalCentered="1" verticalCentered="1"/>
  <pageMargins left="0.59" right="0.59" top="0.984251968503937" bottom="0.98" header="0.5" footer="0.5"/>
  <pageSetup fitToHeight="1" fitToWidth="1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Renaud Thorez</dc:creator>
  <cp:keywords/>
  <dc:description/>
  <cp:lastModifiedBy>ZaN</cp:lastModifiedBy>
  <cp:lastPrinted>2018-04-17T13:33:57Z</cp:lastPrinted>
  <dcterms:created xsi:type="dcterms:W3CDTF">2017-03-24T11:30:03Z</dcterms:created>
  <dcterms:modified xsi:type="dcterms:W3CDTF">2019-05-19T16:42:24Z</dcterms:modified>
  <cp:category/>
  <cp:version/>
  <cp:contentType/>
  <cp:contentStatus/>
</cp:coreProperties>
</file>